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/Shared Documents/ACOM and AMPM/ACOM/300/306/2022/10-01-22/"/>
    </mc:Choice>
  </mc:AlternateContent>
  <xr:revisionPtr revIDLastSave="127" documentId="8_{C48AD0A3-32EE-4DE8-842C-46422E1AB2F0}" xr6:coauthVersionLast="47" xr6:coauthVersionMax="47" xr10:uidLastSave="{797D294D-ED2B-4B00-90B3-01E059D08BEB}"/>
  <bookViews>
    <workbookView xWindow="-120" yWindow="-120" windowWidth="29040" windowHeight="15720" xr2:uid="{00000000-000D-0000-FFFF-FFFF00000000}"/>
  </bookViews>
  <sheets>
    <sheet name="Attachment A -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2qLroSjte6qr1yzbAK7BCgETUA=="/>
    </ext>
  </extLst>
</workbook>
</file>

<file path=xl/calcChain.xml><?xml version="1.0" encoding="utf-8"?>
<calcChain xmlns="http://schemas.openxmlformats.org/spreadsheetml/2006/main">
  <c r="F20" i="1" l="1"/>
  <c r="F21" i="1"/>
  <c r="F26" i="1" l="1"/>
  <c r="F25" i="1"/>
  <c r="F24" i="1"/>
  <c r="F23" i="1"/>
  <c r="F22" i="1"/>
  <c r="E27" i="1" l="1"/>
  <c r="C27" i="1"/>
  <c r="L26" i="1"/>
  <c r="D26" i="1"/>
  <c r="H26" i="1" s="1"/>
  <c r="I26" i="1" s="1"/>
  <c r="L25" i="1"/>
  <c r="D25" i="1"/>
  <c r="L24" i="1"/>
  <c r="D24" i="1"/>
  <c r="L23" i="1"/>
  <c r="D23" i="1"/>
  <c r="L22" i="1"/>
  <c r="D22" i="1"/>
  <c r="H22" i="1" s="1"/>
  <c r="I22" i="1" s="1"/>
  <c r="L21" i="1"/>
  <c r="D21" i="1"/>
  <c r="L20" i="1"/>
  <c r="D20" i="1"/>
  <c r="C14" i="1"/>
  <c r="D13" i="1"/>
  <c r="J26" i="1" s="1"/>
  <c r="D12" i="1"/>
  <c r="J25" i="1" s="1"/>
  <c r="D11" i="1"/>
  <c r="J24" i="1" s="1"/>
  <c r="D10" i="1"/>
  <c r="J23" i="1" s="1"/>
  <c r="D9" i="1"/>
  <c r="J22" i="1" s="1"/>
  <c r="D8" i="1"/>
  <c r="J21" i="1" s="1"/>
  <c r="D7" i="1"/>
  <c r="D14" i="1" l="1"/>
  <c r="J20" i="1"/>
  <c r="K22" i="1"/>
  <c r="M26" i="1"/>
  <c r="K26" i="1"/>
  <c r="J27" i="1"/>
  <c r="M22" i="1" s="1"/>
  <c r="H21" i="1"/>
  <c r="I21" i="1" s="1"/>
  <c r="H25" i="1"/>
  <c r="I25" i="1" s="1"/>
  <c r="H23" i="1"/>
  <c r="I23" i="1" s="1"/>
  <c r="H20" i="1"/>
  <c r="I20" i="1" s="1"/>
  <c r="H24" i="1"/>
  <c r="I24" i="1" s="1"/>
  <c r="K25" i="1" l="1"/>
  <c r="M25" i="1"/>
  <c r="K21" i="1"/>
  <c r="M21" i="1"/>
  <c r="K20" i="1"/>
  <c r="M20" i="1"/>
  <c r="N20" i="1" s="1"/>
  <c r="M24" i="1"/>
  <c r="K24" i="1"/>
  <c r="K23" i="1"/>
  <c r="M23" i="1"/>
  <c r="K27" i="1"/>
  <c r="N27" i="1" s="1"/>
  <c r="N22" i="1" s="1"/>
  <c r="N23" i="1" l="1"/>
  <c r="N25" i="1"/>
  <c r="N26" i="1"/>
  <c r="O26" i="1" s="1"/>
  <c r="N21" i="1"/>
  <c r="O21" i="1" s="1"/>
  <c r="N24" i="1"/>
  <c r="O24" i="1" s="1"/>
  <c r="O25" i="1"/>
  <c r="O22" i="1"/>
  <c r="O23" i="1"/>
  <c r="O20" i="1"/>
  <c r="O27" i="1" l="1"/>
</calcChain>
</file>

<file path=xl/sharedStrings.xml><?xml version="1.0" encoding="utf-8"?>
<sst xmlns="http://schemas.openxmlformats.org/spreadsheetml/2006/main" count="54" uniqueCount="42">
  <si>
    <r>
      <t xml:space="preserve">The values contained in this spreadsheet are </t>
    </r>
    <r>
      <rPr>
        <b/>
        <i/>
        <u/>
        <sz val="11"/>
        <color rgb="FFFF0000"/>
        <rFont val="Calibri"/>
        <family val="2"/>
        <scheme val="minor"/>
      </rPr>
      <t xml:space="preserve">illustrative only </t>
    </r>
    <r>
      <rPr>
        <b/>
        <i/>
        <sz val="11"/>
        <color rgb="FFFF0000"/>
        <rFont val="Calibri"/>
        <family val="2"/>
        <scheme val="minor"/>
      </rPr>
      <t>and do not reflect real Contractor capitations or measure performance.</t>
    </r>
  </si>
  <si>
    <t>Withhold %</t>
  </si>
  <si>
    <t>Points Associated with Achievement and Improvement Benchmarks (BM)</t>
  </si>
  <si>
    <t>Plan</t>
  </si>
  <si>
    <t>Total Capitation</t>
  </si>
  <si>
    <t>$ Withhold</t>
  </si>
  <si>
    <t>Criteria</t>
  </si>
  <si>
    <t>Points</t>
  </si>
  <si>
    <t>Plan A</t>
  </si>
  <si>
    <t>Performance above or equal to High-Performance BM</t>
  </si>
  <si>
    <t>Plan B</t>
  </si>
  <si>
    <t>Performance above or equal to Threshold BM but less than High-Performance BM</t>
  </si>
  <si>
    <t>Plan C</t>
  </si>
  <si>
    <t xml:space="preserve">Performance below the Threshold BM </t>
  </si>
  <si>
    <t>Plan D</t>
  </si>
  <si>
    <t>Statistically significant improvement</t>
  </si>
  <si>
    <t>Plan E</t>
  </si>
  <si>
    <t>No improvement</t>
  </si>
  <si>
    <t>Plan F</t>
  </si>
  <si>
    <t>Plan G</t>
  </si>
  <si>
    <t>Line of Business Total</t>
  </si>
  <si>
    <t>Percent of Withhold</t>
  </si>
  <si>
    <t>2019 
Rate</t>
  </si>
  <si>
    <t>Performance Achievement Score</t>
  </si>
  <si>
    <t>2018 
Rate</t>
  </si>
  <si>
    <t>Rate ∆</t>
  </si>
  <si>
    <t>p-value*</t>
  </si>
  <si>
    <t>Performance Improvement Score</t>
  </si>
  <si>
    <t>Combined Performance Score</t>
  </si>
  <si>
    <t>Measure-Specific Withhold</t>
  </si>
  <si>
    <t>Measure-Specific Earned CPS
Payment</t>
  </si>
  <si>
    <t>Rank</t>
  </si>
  <si>
    <t>QMP Incentive Weights</t>
  </si>
  <si>
    <t>Measure-Specific QMP Incentive
Payment</t>
  </si>
  <si>
    <t>Measure-Specific Earned 
Payment</t>
  </si>
  <si>
    <t>N/A</t>
  </si>
  <si>
    <t>Threshold Benchmark**</t>
  </si>
  <si>
    <t>High-Performance Benchmark**</t>
  </si>
  <si>
    <t>Minimum Denominator Size</t>
  </si>
  <si>
    <t>*The p-value is calculated using a Pearson Chi Squared statistical test.</t>
  </si>
  <si>
    <t>**Moving forward, these absolute percent values would be based on national or regional NCQA Medicaid MCO percentiles.</t>
  </si>
  <si>
    <r>
      <t xml:space="preserve">Annual Dental Visits (ADV): 2-21 years </t>
    </r>
    <r>
      <rPr>
        <i/>
        <sz val="11"/>
        <rFont val="Calibri"/>
        <family val="2"/>
        <scheme val="minor"/>
      </rPr>
      <t>Higher is Better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</si>
</sst>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0.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&quot;$&quot;* #,##0_);_(&quot;$&quot;* \(#,##0\);_(&quot;$&quot;* &quot;-&quot;??_);_(@_)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2D69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548DD4"/>
      </patternFill>
    </fill>
    <fill>
      <patternFill patternType="solid">
        <fgColor theme="0" tint="-0.249977111117893"/>
        <bgColor rgb="FF1F497D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C2D69B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4" xfId="0" applyFont="1" applyBorder="1"/>
    <xf numFmtId="44" fontId="1" fillId="0" borderId="0" xfId="0" applyNumberFormat="1" applyFont="1"/>
    <xf numFmtId="2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3" fontId="1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left"/>
    </xf>
    <xf numFmtId="169" fontId="7" fillId="0" borderId="0" xfId="0" applyNumberFormat="1" applyFont="1" applyAlignment="1">
      <alignment horizontal="center"/>
    </xf>
    <xf numFmtId="168" fontId="1" fillId="0" borderId="0" xfId="0" applyNumberFormat="1" applyFont="1"/>
    <xf numFmtId="171" fontId="1" fillId="0" borderId="0" xfId="0" applyNumberFormat="1" applyFont="1"/>
    <xf numFmtId="0" fontId="8" fillId="0" borderId="0" xfId="0" applyFont="1"/>
    <xf numFmtId="2" fontId="2" fillId="0" borderId="0" xfId="0" applyNumberFormat="1" applyFont="1" applyAlignment="1">
      <alignment horizontal="center"/>
    </xf>
    <xf numFmtId="44" fontId="9" fillId="0" borderId="4" xfId="0" applyNumberFormat="1" applyFont="1" applyBorder="1"/>
    <xf numFmtId="167" fontId="10" fillId="2" borderId="8" xfId="0" applyNumberFormat="1" applyFont="1" applyFill="1" applyBorder="1"/>
    <xf numFmtId="167" fontId="10" fillId="2" borderId="11" xfId="0" applyNumberFormat="1" applyFont="1" applyFill="1" applyBorder="1"/>
    <xf numFmtId="167" fontId="10" fillId="2" borderId="14" xfId="0" applyNumberFormat="1" applyFont="1" applyFill="1" applyBorder="1"/>
    <xf numFmtId="44" fontId="10" fillId="0" borderId="1" xfId="0" applyNumberFormat="1" applyFont="1" applyBorder="1"/>
    <xf numFmtId="44" fontId="10" fillId="0" borderId="3" xfId="0" applyNumberFormat="1" applyFont="1" applyBorder="1"/>
    <xf numFmtId="167" fontId="10" fillId="0" borderId="9" xfId="0" applyNumberFormat="1" applyFont="1" applyBorder="1" applyAlignment="1">
      <alignment horizontal="center"/>
    </xf>
    <xf numFmtId="44" fontId="10" fillId="0" borderId="9" xfId="0" applyNumberFormat="1" applyFont="1" applyBorder="1"/>
    <xf numFmtId="44" fontId="10" fillId="0" borderId="9" xfId="0" applyNumberFormat="1" applyFont="1" applyBorder="1" applyAlignment="1">
      <alignment horizontal="right"/>
    </xf>
    <xf numFmtId="44" fontId="10" fillId="0" borderId="10" xfId="0" applyNumberFormat="1" applyFont="1" applyBorder="1"/>
    <xf numFmtId="168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3" fillId="0" borderId="2" xfId="0" applyNumberFormat="1" applyFont="1" applyBorder="1"/>
    <xf numFmtId="170" fontId="3" fillId="0" borderId="2" xfId="0" applyNumberFormat="1" applyFont="1" applyBorder="1"/>
    <xf numFmtId="44" fontId="3" fillId="0" borderId="3" xfId="0" applyNumberFormat="1" applyFont="1" applyBorder="1"/>
    <xf numFmtId="0" fontId="1" fillId="0" borderId="10" xfId="0" applyFont="1" applyBorder="1"/>
    <xf numFmtId="44" fontId="9" fillId="0" borderId="10" xfId="0" applyNumberFormat="1" applyFont="1" applyBorder="1"/>
    <xf numFmtId="169" fontId="1" fillId="0" borderId="2" xfId="0" applyNumberFormat="1" applyFont="1" applyBorder="1" applyAlignment="1">
      <alignment horizontal="left"/>
    </xf>
    <xf numFmtId="169" fontId="1" fillId="0" borderId="3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9" fontId="10" fillId="3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164" fontId="10" fillId="4" borderId="1" xfId="0" applyNumberFormat="1" applyFont="1" applyFill="1" applyBorder="1" applyAlignment="1">
      <alignment wrapText="1"/>
    </xf>
    <xf numFmtId="0" fontId="9" fillId="0" borderId="4" xfId="0" applyFont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0" fillId="5" borderId="1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165" fontId="10" fillId="6" borderId="1" xfId="0" applyNumberFormat="1" applyFont="1" applyFill="1" applyBorder="1"/>
    <xf numFmtId="0" fontId="10" fillId="6" borderId="2" xfId="0" applyFont="1" applyFill="1" applyBorder="1"/>
    <xf numFmtId="165" fontId="10" fillId="6" borderId="5" xfId="0" applyNumberFormat="1" applyFont="1" applyFill="1" applyBorder="1"/>
    <xf numFmtId="0" fontId="10" fillId="7" borderId="1" xfId="0" applyFont="1" applyFill="1" applyBorder="1"/>
    <xf numFmtId="0" fontId="9" fillId="7" borderId="2" xfId="0" applyFont="1" applyFill="1" applyBorder="1"/>
    <xf numFmtId="0" fontId="9" fillId="7" borderId="3" xfId="0" applyFont="1" applyFill="1" applyBorder="1"/>
    <xf numFmtId="9" fontId="10" fillId="8" borderId="9" xfId="0" applyNumberFormat="1" applyFont="1" applyFill="1" applyBorder="1"/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164" fontId="10" fillId="9" borderId="2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Border="1"/>
    <xf numFmtId="0" fontId="9" fillId="0" borderId="13" xfId="0" applyFont="1" applyBorder="1"/>
    <xf numFmtId="165" fontId="9" fillId="0" borderId="15" xfId="0" applyNumberFormat="1" applyFont="1" applyBorder="1"/>
    <xf numFmtId="0" fontId="9" fillId="0" borderId="16" xfId="0" applyFont="1" applyBorder="1"/>
    <xf numFmtId="165" fontId="9" fillId="0" borderId="6" xfId="0" applyNumberFormat="1" applyFont="1" applyBorder="1"/>
    <xf numFmtId="0" fontId="9" fillId="0" borderId="7" xfId="0" applyFont="1" applyBorder="1"/>
    <xf numFmtId="0" fontId="10" fillId="1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998"/>
  <sheetViews>
    <sheetView tabSelected="1" view="pageLayout" zoomScaleNormal="100" workbookViewId="0">
      <selection activeCell="P53" sqref="P53"/>
    </sheetView>
  </sheetViews>
  <sheetFormatPr defaultColWidth="14.42578125" defaultRowHeight="15" customHeight="1" x14ac:dyDescent="0.25"/>
  <cols>
    <col min="1" max="1" width="3" style="1" customWidth="1"/>
    <col min="2" max="2" width="33.42578125" style="1" customWidth="1"/>
    <col min="3" max="3" width="18.140625" style="1" customWidth="1"/>
    <col min="4" max="4" width="15.28515625" style="1" bestFit="1" customWidth="1"/>
    <col min="5" max="7" width="12.7109375" style="1" customWidth="1"/>
    <col min="8" max="9" width="14.7109375" style="1" customWidth="1"/>
    <col min="10" max="10" width="18.140625" style="1" customWidth="1"/>
    <col min="11" max="11" width="14.7109375" style="1" customWidth="1"/>
    <col min="12" max="13" width="12.7109375" style="1" customWidth="1"/>
    <col min="14" max="15" width="14.7109375" style="1" customWidth="1"/>
    <col min="16" max="17" width="10.7109375" style="1" customWidth="1"/>
    <col min="18" max="19" width="14.7109375" style="1" customWidth="1"/>
    <col min="20" max="20" width="14.5703125" style="1" customWidth="1"/>
    <col min="21" max="22" width="14.7109375" style="1" customWidth="1"/>
    <col min="23" max="23" width="10.7109375" style="1" customWidth="1"/>
    <col min="24" max="24" width="14.7109375" style="1" customWidth="1"/>
    <col min="25" max="26" width="17.7109375" style="1" customWidth="1"/>
    <col min="27" max="27" width="17.42578125" style="1" customWidth="1"/>
    <col min="28" max="28" width="14.42578125" style="1" customWidth="1"/>
    <col min="29" max="29" width="15.5703125" style="1" customWidth="1"/>
    <col min="30" max="30" width="15" style="1" customWidth="1"/>
    <col min="31" max="31" width="9.140625" style="1" customWidth="1"/>
    <col min="32" max="16384" width="14.42578125" style="1"/>
  </cols>
  <sheetData>
    <row r="1" spans="2:25" x14ac:dyDescent="0.25">
      <c r="B1" s="3" t="s">
        <v>0</v>
      </c>
    </row>
    <row r="2" spans="2:2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2:25" x14ac:dyDescent="0.25">
      <c r="B3" s="9"/>
    </row>
    <row r="4" spans="2:25" x14ac:dyDescent="0.25">
      <c r="B4" s="45" t="s">
        <v>1</v>
      </c>
      <c r="C4" s="46"/>
      <c r="D4" s="47">
        <v>0.01</v>
      </c>
      <c r="F4" s="52" t="s">
        <v>2</v>
      </c>
      <c r="G4" s="53"/>
      <c r="H4" s="53"/>
      <c r="I4" s="53"/>
      <c r="J4" s="53"/>
      <c r="K4" s="54"/>
      <c r="L4" s="2"/>
      <c r="M4" s="2"/>
      <c r="V4" s="2"/>
    </row>
    <row r="5" spans="2:25" x14ac:dyDescent="0.25">
      <c r="F5" s="4"/>
      <c r="K5" s="41"/>
      <c r="N5" s="10"/>
    </row>
    <row r="6" spans="2:25" x14ac:dyDescent="0.25">
      <c r="B6" s="48" t="s">
        <v>3</v>
      </c>
      <c r="C6" s="49" t="s">
        <v>4</v>
      </c>
      <c r="D6" s="49" t="s">
        <v>5</v>
      </c>
      <c r="F6" s="55" t="s">
        <v>6</v>
      </c>
      <c r="G6" s="56"/>
      <c r="H6" s="56"/>
      <c r="I6" s="56"/>
      <c r="J6" s="56"/>
      <c r="K6" s="57" t="s">
        <v>7</v>
      </c>
      <c r="M6" s="10"/>
      <c r="N6" s="10"/>
    </row>
    <row r="7" spans="2:25" x14ac:dyDescent="0.25">
      <c r="B7" s="50" t="s">
        <v>8</v>
      </c>
      <c r="C7" s="24">
        <v>1800000000</v>
      </c>
      <c r="D7" s="42">
        <f t="shared" ref="D7:D13" si="0">C7*$D$4</f>
        <v>18000000</v>
      </c>
      <c r="E7" s="11"/>
      <c r="F7" s="65" t="s">
        <v>9</v>
      </c>
      <c r="G7" s="66"/>
      <c r="H7" s="66"/>
      <c r="I7" s="66"/>
      <c r="J7" s="66"/>
      <c r="K7" s="26">
        <v>1</v>
      </c>
    </row>
    <row r="8" spans="2:25" x14ac:dyDescent="0.25">
      <c r="B8" s="50" t="s">
        <v>10</v>
      </c>
      <c r="C8" s="24">
        <v>900000000</v>
      </c>
      <c r="D8" s="42">
        <f t="shared" si="0"/>
        <v>9000000</v>
      </c>
      <c r="E8" s="11"/>
      <c r="F8" s="67" t="s">
        <v>11</v>
      </c>
      <c r="G8" s="68"/>
      <c r="H8" s="68"/>
      <c r="I8" s="68"/>
      <c r="J8" s="68"/>
      <c r="K8" s="27">
        <v>0.5</v>
      </c>
      <c r="T8" s="5"/>
    </row>
    <row r="9" spans="2:25" x14ac:dyDescent="0.25">
      <c r="B9" s="50" t="s">
        <v>12</v>
      </c>
      <c r="C9" s="24">
        <v>725000000</v>
      </c>
      <c r="D9" s="42">
        <f t="shared" si="0"/>
        <v>7250000</v>
      </c>
      <c r="E9" s="11"/>
      <c r="F9" s="67" t="s">
        <v>13</v>
      </c>
      <c r="G9" s="68"/>
      <c r="H9" s="68"/>
      <c r="I9" s="68"/>
      <c r="J9" s="68"/>
      <c r="K9" s="27">
        <v>0</v>
      </c>
      <c r="T9" s="5"/>
    </row>
    <row r="10" spans="2:25" x14ac:dyDescent="0.25">
      <c r="B10" s="50" t="s">
        <v>14</v>
      </c>
      <c r="C10" s="24">
        <v>550000000</v>
      </c>
      <c r="D10" s="42">
        <f t="shared" si="0"/>
        <v>5500000</v>
      </c>
      <c r="E10" s="11"/>
      <c r="F10" s="67" t="s">
        <v>15</v>
      </c>
      <c r="G10" s="68"/>
      <c r="H10" s="68"/>
      <c r="I10" s="68"/>
      <c r="J10" s="68"/>
      <c r="K10" s="27">
        <v>0.5</v>
      </c>
      <c r="N10" s="6"/>
      <c r="O10" s="12"/>
      <c r="T10" s="5"/>
    </row>
    <row r="11" spans="2:25" x14ac:dyDescent="0.25">
      <c r="B11" s="50" t="s">
        <v>16</v>
      </c>
      <c r="C11" s="24">
        <v>240000000</v>
      </c>
      <c r="D11" s="42">
        <f t="shared" si="0"/>
        <v>2400000</v>
      </c>
      <c r="E11" s="11"/>
      <c r="F11" s="69" t="s">
        <v>17</v>
      </c>
      <c r="G11" s="70"/>
      <c r="H11" s="70"/>
      <c r="I11" s="70"/>
      <c r="J11" s="70"/>
      <c r="K11" s="25">
        <v>0</v>
      </c>
      <c r="N11" s="6"/>
      <c r="O11" s="12"/>
      <c r="T11" s="5"/>
    </row>
    <row r="12" spans="2:25" x14ac:dyDescent="0.25">
      <c r="B12" s="50" t="s">
        <v>18</v>
      </c>
      <c r="C12" s="24">
        <v>450000000</v>
      </c>
      <c r="D12" s="42">
        <f t="shared" si="0"/>
        <v>4500000</v>
      </c>
      <c r="E12" s="11"/>
      <c r="M12" s="6"/>
      <c r="N12" s="12"/>
      <c r="T12" s="5"/>
    </row>
    <row r="13" spans="2:25" x14ac:dyDescent="0.25">
      <c r="B13" s="50" t="s">
        <v>19</v>
      </c>
      <c r="C13" s="24">
        <v>1300000000</v>
      </c>
      <c r="D13" s="42">
        <f t="shared" si="0"/>
        <v>13000000</v>
      </c>
      <c r="E13" s="11"/>
      <c r="M13" s="6"/>
      <c r="N13" s="12"/>
      <c r="Q13" s="13"/>
      <c r="T13" s="5"/>
    </row>
    <row r="14" spans="2:25" x14ac:dyDescent="0.25">
      <c r="B14" s="45" t="s">
        <v>20</v>
      </c>
      <c r="C14" s="28">
        <f t="shared" ref="C14:D14" si="1">SUM(C7:C13)</f>
        <v>5965000000</v>
      </c>
      <c r="D14" s="29">
        <f t="shared" si="1"/>
        <v>59650000</v>
      </c>
      <c r="E14" s="11"/>
      <c r="M14" s="6"/>
      <c r="N14" s="12"/>
      <c r="O14" s="14"/>
      <c r="P14" s="13"/>
      <c r="Q14" s="13"/>
      <c r="T14" s="5"/>
    </row>
    <row r="15" spans="2:25" x14ac:dyDescent="0.25">
      <c r="B15" s="15"/>
      <c r="C15" s="15"/>
      <c r="D15" s="15"/>
      <c r="E15" s="14"/>
      <c r="J15" s="10"/>
      <c r="K15" s="14"/>
      <c r="L15" s="13"/>
      <c r="M15" s="6"/>
      <c r="N15" s="12"/>
    </row>
    <row r="16" spans="2:25" x14ac:dyDescent="0.25">
      <c r="C16" s="16"/>
      <c r="D16" s="15"/>
      <c r="E16" s="14"/>
      <c r="F16" s="10"/>
      <c r="L16" s="15"/>
      <c r="M16" s="17"/>
      <c r="N16" s="15"/>
      <c r="O16" s="10"/>
      <c r="P16" s="14"/>
      <c r="Q16" s="14"/>
      <c r="R16" s="14"/>
      <c r="S16" s="14"/>
      <c r="T16" s="14"/>
      <c r="U16" s="10"/>
      <c r="X16" s="15"/>
      <c r="Y16" s="17"/>
    </row>
    <row r="17" spans="2:24" x14ac:dyDescent="0.25">
      <c r="B17" s="58" t="s">
        <v>41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V17" s="9"/>
      <c r="X17" s="7"/>
    </row>
    <row r="18" spans="2:24" x14ac:dyDescent="0.25">
      <c r="B18" s="51" t="s">
        <v>21</v>
      </c>
      <c r="C18" s="61">
        <v>0.15</v>
      </c>
      <c r="D18" s="9"/>
      <c r="E18" s="9"/>
      <c r="F18" s="9"/>
      <c r="G18" s="9"/>
      <c r="H18" s="9"/>
      <c r="I18" s="9"/>
      <c r="J18" s="9"/>
      <c r="K18" s="9"/>
      <c r="L18" s="43"/>
      <c r="M18" s="18"/>
      <c r="N18" s="18"/>
      <c r="O18" s="44"/>
      <c r="V18" s="9"/>
      <c r="W18" s="15"/>
      <c r="X18" s="7"/>
    </row>
    <row r="19" spans="2:24" ht="60" x14ac:dyDescent="0.25">
      <c r="B19" s="62" t="s">
        <v>3</v>
      </c>
      <c r="C19" s="63" t="s">
        <v>22</v>
      </c>
      <c r="D19" s="63" t="s">
        <v>23</v>
      </c>
      <c r="E19" s="63" t="s">
        <v>24</v>
      </c>
      <c r="F19" s="63" t="s">
        <v>25</v>
      </c>
      <c r="G19" s="63" t="s">
        <v>26</v>
      </c>
      <c r="H19" s="63" t="s">
        <v>27</v>
      </c>
      <c r="I19" s="63" t="s">
        <v>28</v>
      </c>
      <c r="J19" s="64" t="s">
        <v>29</v>
      </c>
      <c r="K19" s="63" t="s">
        <v>30</v>
      </c>
      <c r="L19" s="63" t="s">
        <v>31</v>
      </c>
      <c r="M19" s="63" t="s">
        <v>32</v>
      </c>
      <c r="N19" s="64" t="s">
        <v>33</v>
      </c>
      <c r="O19" s="64" t="s">
        <v>34</v>
      </c>
      <c r="V19" s="9"/>
      <c r="W19" s="17"/>
      <c r="X19" s="7"/>
    </row>
    <row r="20" spans="2:24" ht="15.75" customHeight="1" x14ac:dyDescent="0.25">
      <c r="B20" s="50" t="s">
        <v>8</v>
      </c>
      <c r="C20" s="17">
        <v>0.59299999999999997</v>
      </c>
      <c r="D20" s="30">
        <f t="shared" ref="D20:D26" si="2">IF(C20="N/A","N/A",IF(C20&gt;=$C$29,$K$7,IF(C20&lt;$C$28,$K$9,$K$8)))</f>
        <v>0.5</v>
      </c>
      <c r="E20" s="17">
        <v>0.58899999999999997</v>
      </c>
      <c r="F20" s="17">
        <f>IF(OR(C20="N/A",E20="N/A"),"N/A",ROUND(C20-E20,3))</f>
        <v>4.0000000000000001E-3</v>
      </c>
      <c r="G20" s="16">
        <v>7.7859274789259789E-2</v>
      </c>
      <c r="H20" s="30">
        <f t="shared" ref="H20:H26" si="3">IF(D20=1,"N/A",IF(G20="N/A","N/A",IF(G20&lt;=0.05,$K$10,$K$11)))</f>
        <v>0</v>
      </c>
      <c r="I20" s="30">
        <f t="shared" ref="I20:I26" si="4">SUM(D20,H20)</f>
        <v>0.5</v>
      </c>
      <c r="J20" s="5">
        <f t="shared" ref="J20:J26" si="5">$C$18*VLOOKUP(B20,$B$6:$D$14,3,FALSE)</f>
        <v>2700000</v>
      </c>
      <c r="K20" s="31">
        <f t="shared" ref="K20:K26" si="6">I20*J20</f>
        <v>1350000</v>
      </c>
      <c r="L20" s="12">
        <f t="shared" ref="L20:L26" si="7">IF(C20="N/A","N/A",RANK(C20,$C$20:$C$26, ))</f>
        <v>3</v>
      </c>
      <c r="M20" s="19">
        <f t="shared" ref="M20:M26" si="8">IF(I20&gt;=0.5,((C20/SUM($C$20:$C$26))*(J20/$J$27)),"N/A")</f>
        <v>4.3772954760565135E-2</v>
      </c>
      <c r="N20" s="32">
        <f t="shared" ref="N20:N26" si="9">IF(M20="N/A","N/A",(($N$27/SUM($M$20:$M$26))*M20))</f>
        <v>730919.41129278438</v>
      </c>
      <c r="O20" s="33">
        <f t="shared" ref="O20:O26" si="10">SUM(K20,N20)</f>
        <v>2080919.4112927844</v>
      </c>
    </row>
    <row r="21" spans="2:24" ht="15.75" customHeight="1" x14ac:dyDescent="0.25">
      <c r="B21" s="50" t="s">
        <v>10</v>
      </c>
      <c r="C21" s="17">
        <v>0.58299999999999996</v>
      </c>
      <c r="D21" s="30">
        <f t="shared" si="2"/>
        <v>0.5</v>
      </c>
      <c r="E21" s="17">
        <v>0.54500000000000004</v>
      </c>
      <c r="F21" s="17">
        <f t="shared" ref="F21:F26" si="11">IF(OR(C21="N/A",E21="N/A"),"N/A",ROUND(C21-E21,3))</f>
        <v>3.7999999999999999E-2</v>
      </c>
      <c r="G21" s="16">
        <v>2.5486156578943323E-38</v>
      </c>
      <c r="H21" s="30">
        <f t="shared" si="3"/>
        <v>0.5</v>
      </c>
      <c r="I21" s="30">
        <f t="shared" si="4"/>
        <v>1</v>
      </c>
      <c r="J21" s="5">
        <f t="shared" si="5"/>
        <v>1350000</v>
      </c>
      <c r="K21" s="31">
        <f t="shared" si="6"/>
        <v>1350000</v>
      </c>
      <c r="L21" s="12">
        <f t="shared" si="7"/>
        <v>5</v>
      </c>
      <c r="M21" s="19">
        <f t="shared" si="8"/>
        <v>2.1517396817377299E-2</v>
      </c>
      <c r="N21" s="32">
        <f t="shared" si="9"/>
        <v>359296.81010429456</v>
      </c>
      <c r="O21" s="33">
        <f t="shared" si="10"/>
        <v>1709296.8101042947</v>
      </c>
    </row>
    <row r="22" spans="2:24" ht="15.75" customHeight="1" x14ac:dyDescent="0.25">
      <c r="B22" s="50" t="s">
        <v>12</v>
      </c>
      <c r="C22" s="17">
        <v>0.54900000000000004</v>
      </c>
      <c r="D22" s="30">
        <f t="shared" si="2"/>
        <v>0</v>
      </c>
      <c r="E22" s="17">
        <v>0.54</v>
      </c>
      <c r="F22" s="17">
        <f t="shared" si="11"/>
        <v>8.9999999999999993E-3</v>
      </c>
      <c r="G22" s="16">
        <v>1.9437710119305472E-4</v>
      </c>
      <c r="H22" s="30">
        <f t="shared" si="3"/>
        <v>0.5</v>
      </c>
      <c r="I22" s="30">
        <f t="shared" si="4"/>
        <v>0.5</v>
      </c>
      <c r="J22" s="5">
        <f t="shared" si="5"/>
        <v>1087500</v>
      </c>
      <c r="K22" s="31">
        <f t="shared" si="6"/>
        <v>543750</v>
      </c>
      <c r="L22" s="12">
        <f t="shared" si="7"/>
        <v>7</v>
      </c>
      <c r="M22" s="19">
        <f t="shared" si="8"/>
        <v>1.632258789448561E-2</v>
      </c>
      <c r="N22" s="32">
        <f t="shared" si="9"/>
        <v>272554.05534926977</v>
      </c>
      <c r="O22" s="33">
        <f t="shared" si="10"/>
        <v>816304.05534926977</v>
      </c>
    </row>
    <row r="23" spans="2:24" ht="15.75" customHeight="1" x14ac:dyDescent="0.25">
      <c r="B23" s="50" t="s">
        <v>14</v>
      </c>
      <c r="C23" s="17">
        <v>0.61399999999999999</v>
      </c>
      <c r="D23" s="30">
        <f t="shared" si="2"/>
        <v>1</v>
      </c>
      <c r="E23" s="17">
        <v>0.61699999999999999</v>
      </c>
      <c r="F23" s="17">
        <f t="shared" si="11"/>
        <v>-3.0000000000000001E-3</v>
      </c>
      <c r="G23" s="16" t="s">
        <v>35</v>
      </c>
      <c r="H23" s="30" t="str">
        <f t="shared" si="3"/>
        <v>N/A</v>
      </c>
      <c r="I23" s="30">
        <f t="shared" si="4"/>
        <v>1</v>
      </c>
      <c r="J23" s="5">
        <f t="shared" si="5"/>
        <v>825000</v>
      </c>
      <c r="K23" s="31">
        <f t="shared" si="6"/>
        <v>825000</v>
      </c>
      <c r="L23" s="12">
        <f t="shared" si="7"/>
        <v>1</v>
      </c>
      <c r="M23" s="19">
        <f t="shared" si="8"/>
        <v>1.3848722899234446E-2</v>
      </c>
      <c r="N23" s="32">
        <f t="shared" si="9"/>
        <v>231245.53606293173</v>
      </c>
      <c r="O23" s="33">
        <f t="shared" si="10"/>
        <v>1056245.5360629316</v>
      </c>
      <c r="V23" s="9"/>
      <c r="W23" s="17"/>
      <c r="X23" s="7"/>
    </row>
    <row r="24" spans="2:24" ht="15.75" customHeight="1" x14ac:dyDescent="0.25">
      <c r="B24" s="50" t="s">
        <v>16</v>
      </c>
      <c r="C24" s="17">
        <v>0.55000000000000004</v>
      </c>
      <c r="D24" s="30">
        <f t="shared" si="2"/>
        <v>0.5</v>
      </c>
      <c r="E24" s="17" t="s">
        <v>35</v>
      </c>
      <c r="F24" s="17" t="str">
        <f t="shared" si="11"/>
        <v>N/A</v>
      </c>
      <c r="G24" s="16" t="s">
        <v>35</v>
      </c>
      <c r="H24" s="30" t="str">
        <f t="shared" si="3"/>
        <v>N/A</v>
      </c>
      <c r="I24" s="30">
        <f t="shared" si="4"/>
        <v>0.5</v>
      </c>
      <c r="J24" s="5">
        <f t="shared" si="5"/>
        <v>360000</v>
      </c>
      <c r="K24" s="31">
        <f t="shared" si="6"/>
        <v>180000</v>
      </c>
      <c r="L24" s="12">
        <f t="shared" si="7"/>
        <v>6</v>
      </c>
      <c r="M24" s="19">
        <f t="shared" si="8"/>
        <v>5.4131815892773079E-3</v>
      </c>
      <c r="N24" s="32">
        <f t="shared" si="9"/>
        <v>90389.134617432603</v>
      </c>
      <c r="O24" s="33">
        <f t="shared" si="10"/>
        <v>270389.1346174326</v>
      </c>
    </row>
    <row r="25" spans="2:24" ht="15.75" customHeight="1" x14ac:dyDescent="0.25">
      <c r="B25" s="50" t="s">
        <v>18</v>
      </c>
      <c r="C25" s="17">
        <v>0.58499999999999996</v>
      </c>
      <c r="D25" s="30">
        <f t="shared" si="2"/>
        <v>0.5</v>
      </c>
      <c r="E25" s="17">
        <v>0.57999999999999996</v>
      </c>
      <c r="F25" s="17">
        <f t="shared" si="11"/>
        <v>5.0000000000000001E-3</v>
      </c>
      <c r="G25" s="16">
        <v>0.12694224265396095</v>
      </c>
      <c r="H25" s="30">
        <f t="shared" si="3"/>
        <v>0</v>
      </c>
      <c r="I25" s="30">
        <f t="shared" si="4"/>
        <v>0.5</v>
      </c>
      <c r="J25" s="5">
        <f t="shared" si="5"/>
        <v>675000</v>
      </c>
      <c r="K25" s="31">
        <f t="shared" si="6"/>
        <v>337500</v>
      </c>
      <c r="L25" s="12">
        <f t="shared" si="7"/>
        <v>4</v>
      </c>
      <c r="M25" s="19">
        <f t="shared" si="8"/>
        <v>1.0795606464979174E-2</v>
      </c>
      <c r="N25" s="32">
        <f t="shared" si="9"/>
        <v>180264.69460635702</v>
      </c>
      <c r="O25" s="33">
        <f t="shared" si="10"/>
        <v>517764.69460635702</v>
      </c>
    </row>
    <row r="26" spans="2:24" ht="15.75" customHeight="1" x14ac:dyDescent="0.25">
      <c r="B26" s="50" t="s">
        <v>19</v>
      </c>
      <c r="C26" s="17">
        <v>0.61399999999999999</v>
      </c>
      <c r="D26" s="30">
        <f t="shared" si="2"/>
        <v>1</v>
      </c>
      <c r="E26" s="17">
        <v>0.64100000000000001</v>
      </c>
      <c r="F26" s="17">
        <f t="shared" si="11"/>
        <v>-2.7E-2</v>
      </c>
      <c r="G26" s="16" t="s">
        <v>35</v>
      </c>
      <c r="H26" s="30" t="str">
        <f t="shared" si="3"/>
        <v>N/A</v>
      </c>
      <c r="I26" s="30">
        <f t="shared" si="4"/>
        <v>1</v>
      </c>
      <c r="J26" s="5">
        <f t="shared" si="5"/>
        <v>1950000</v>
      </c>
      <c r="K26" s="31">
        <f t="shared" si="6"/>
        <v>1950000</v>
      </c>
      <c r="L26" s="12">
        <f t="shared" si="7"/>
        <v>1</v>
      </c>
      <c r="M26" s="19">
        <f t="shared" si="8"/>
        <v>3.2733345034554141E-2</v>
      </c>
      <c r="N26" s="32">
        <f t="shared" si="9"/>
        <v>546580.35796692944</v>
      </c>
      <c r="O26" s="33">
        <f t="shared" si="10"/>
        <v>2496580.3579669297</v>
      </c>
    </row>
    <row r="27" spans="2:24" ht="15.75" customHeight="1" x14ac:dyDescent="0.25">
      <c r="B27" s="71" t="s">
        <v>20</v>
      </c>
      <c r="C27" s="36">
        <f>AVERAGEIF(C20:C26,"&lt;&gt;N/A",C20:C26)</f>
        <v>0.58399999999999996</v>
      </c>
      <c r="D27" s="36"/>
      <c r="E27" s="36">
        <f>AVERAGEIF(E20:E26,"&lt;&gt;N/A",E20:E26)</f>
        <v>0.58533333333333337</v>
      </c>
      <c r="F27" s="36"/>
      <c r="G27" s="36"/>
      <c r="H27" s="36"/>
      <c r="I27" s="37"/>
      <c r="J27" s="38">
        <f t="shared" ref="J27:K27" si="12">SUM(J20:J26)</f>
        <v>8947500</v>
      </c>
      <c r="K27" s="38">
        <f t="shared" si="12"/>
        <v>6536250</v>
      </c>
      <c r="L27" s="38"/>
      <c r="M27" s="39"/>
      <c r="N27" s="38">
        <f>J27-K27</f>
        <v>2411250</v>
      </c>
      <c r="O27" s="40">
        <f>SUM(O20:O26)</f>
        <v>8947500</v>
      </c>
      <c r="S27" s="10"/>
    </row>
    <row r="28" spans="2:24" ht="15.75" customHeight="1" x14ac:dyDescent="0.25">
      <c r="B28" s="15" t="s">
        <v>36</v>
      </c>
      <c r="C28" s="34">
        <v>0.55000000000000004</v>
      </c>
      <c r="D28" s="15"/>
      <c r="E28" s="20"/>
      <c r="F28" s="10"/>
      <c r="G28" s="21"/>
      <c r="L28" s="15"/>
      <c r="M28" s="17"/>
      <c r="N28" s="15"/>
      <c r="O28" s="10"/>
      <c r="P28" s="14"/>
      <c r="Q28" s="14"/>
      <c r="R28" s="22"/>
      <c r="S28" s="22"/>
    </row>
    <row r="29" spans="2:24" ht="15.75" customHeight="1" x14ac:dyDescent="0.25">
      <c r="B29" s="15" t="s">
        <v>37</v>
      </c>
      <c r="C29" s="34">
        <v>0.6</v>
      </c>
      <c r="D29" s="15"/>
      <c r="E29" s="14"/>
      <c r="F29" s="10"/>
      <c r="L29" s="15"/>
      <c r="M29" s="17"/>
      <c r="N29" s="15"/>
      <c r="O29" s="10"/>
      <c r="P29" s="14"/>
      <c r="Q29" s="14"/>
      <c r="R29" s="22"/>
    </row>
    <row r="30" spans="2:24" ht="15.75" customHeight="1" x14ac:dyDescent="0.25">
      <c r="B30" s="15" t="s">
        <v>38</v>
      </c>
      <c r="C30" s="35">
        <v>30</v>
      </c>
      <c r="D30" s="15"/>
      <c r="E30" s="14"/>
      <c r="F30" s="10"/>
      <c r="L30" s="15"/>
      <c r="M30" s="17"/>
      <c r="N30" s="15"/>
      <c r="O30" s="10"/>
      <c r="P30" s="14"/>
      <c r="Q30" s="14"/>
      <c r="R30" s="5"/>
    </row>
    <row r="31" spans="2:24" ht="15.75" customHeight="1" x14ac:dyDescent="0.25"/>
    <row r="32" spans="2:24" ht="15.75" customHeight="1" x14ac:dyDescent="0.25">
      <c r="B32" s="1" t="s">
        <v>39</v>
      </c>
      <c r="J32" s="17"/>
      <c r="K32" s="23"/>
    </row>
    <row r="33" spans="2:13" ht="15.75" customHeight="1" x14ac:dyDescent="0.25">
      <c r="B33" s="1" t="s">
        <v>40</v>
      </c>
      <c r="J33" s="17"/>
      <c r="M33" s="14"/>
    </row>
    <row r="34" spans="2:13" ht="15.75" customHeight="1" x14ac:dyDescent="0.25">
      <c r="J34" s="17"/>
    </row>
    <row r="35" spans="2:13" ht="15.75" customHeight="1" x14ac:dyDescent="0.25">
      <c r="J35" s="17"/>
    </row>
    <row r="36" spans="2:13" ht="15.75" customHeight="1" x14ac:dyDescent="0.25"/>
    <row r="37" spans="2:13" ht="15.75" customHeight="1" x14ac:dyDescent="0.25"/>
    <row r="38" spans="2:13" ht="15.75" customHeight="1" x14ac:dyDescent="0.25"/>
    <row r="39" spans="2:13" ht="15.75" customHeight="1" x14ac:dyDescent="0.25"/>
    <row r="40" spans="2:13" ht="15.75" customHeight="1" x14ac:dyDescent="0.25"/>
    <row r="41" spans="2:13" ht="15.75" customHeight="1" x14ac:dyDescent="0.25"/>
    <row r="42" spans="2:13" ht="15.75" customHeight="1" x14ac:dyDescent="0.25"/>
    <row r="43" spans="2:13" ht="15.75" customHeight="1" x14ac:dyDescent="0.25">
      <c r="C43" s="17"/>
      <c r="E43" s="17"/>
    </row>
    <row r="44" spans="2:13" ht="15.75" customHeight="1" x14ac:dyDescent="0.25"/>
    <row r="45" spans="2:13" ht="15.75" customHeight="1" x14ac:dyDescent="0.25"/>
    <row r="46" spans="2:13" ht="15.75" customHeight="1" x14ac:dyDescent="0.25"/>
    <row r="47" spans="2:13" ht="15.75" customHeight="1" x14ac:dyDescent="0.25"/>
    <row r="48" spans="2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0.7" right="0.7" top="0.7734375" bottom="0.75" header="0.3" footer="0.3"/>
  <pageSetup scale="54" fitToHeight="0" orientation="landscape" r:id="rId1"/>
  <headerFooter>
    <oddHeader xml:space="preserve">&amp;L&amp;G&amp;C&amp;"+,Bold"&amp;K2F8DCBAHCCCS CONTRACTOR OPERATIONS MANUAL - 
POLICY 306 CYE 23 - ATTACHMENT A -  
ALTERNATIVE PAYMENT MODEL QUALITY MEASURES PERFORMANCE SCORES&amp;"-,Regular"&amp;K01+000
</oddHeader>
    <oddFooter>&amp;L&amp;10&amp;K2F8DCBEffective Date: 10/01/22
Approval Date:&amp;K01+000 &amp;K2F8DCB10/06/22&amp;C&amp;"-,Bold"&amp;K2F8DCB306 - Attachment A - Page &amp;P of &amp;N</oddFooter>
  </headerFooter>
  <colBreaks count="1" manualBreakCount="1">
    <brk id="15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287DC9-B923-43FB-8277-7CA02791BE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F66CF-74C8-4896-8CE5-C4CAAF8D85E3}">
  <ds:schemaRefs>
    <ds:schemaRef ds:uri="5539627f-a073-49ae-920d-28f8649be131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98c3d9e-a56e-434b-bb6a-7c6f06128eeb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98A4FC-8F4B-4ADF-91FE-69A63381A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-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ACOM POLICY 306 ATTACHMENT A</dc:title>
  <dc:subject/>
  <dc:creator/>
  <cp:keywords/>
  <dc:description/>
  <cp:lastModifiedBy>Parra, Carol</cp:lastModifiedBy>
  <cp:revision/>
  <dcterms:created xsi:type="dcterms:W3CDTF">2019-01-28T17:37:54Z</dcterms:created>
  <dcterms:modified xsi:type="dcterms:W3CDTF">2024-10-08T21:45:20Z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Order">
    <vt:r8>410300</vt:r8>
  </property>
  <property fmtid="{D5CDD505-2E9C-101B-9397-08002B2CF9AE}" pid="9" name="TriggerFlowInfo">
    <vt:lpwstr/>
  </property>
</Properties>
</file>