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2510" windowHeight="9435"/>
  </bookViews>
  <sheets>
    <sheet name="Attachment D" sheetId="1" r:id="rId1"/>
  </sheets>
  <definedNames>
    <definedName name="_xlnm.Print_Area" localSheetId="0">'Attachment D'!$A$1:$F$49</definedName>
  </definedNames>
  <calcPr calcId="145621"/>
</workbook>
</file>

<file path=xl/calcChain.xml><?xml version="1.0" encoding="utf-8"?>
<calcChain xmlns="http://schemas.openxmlformats.org/spreadsheetml/2006/main">
  <c r="F34" i="1" l="1"/>
  <c r="D34" i="1"/>
  <c r="B34" i="1"/>
  <c r="F25" i="1" l="1"/>
  <c r="D25" i="1"/>
  <c r="B9" i="1"/>
  <c r="B14" i="1" s="1"/>
  <c r="D9" i="1"/>
  <c r="D14" i="1" s="1"/>
  <c r="B25" i="1"/>
  <c r="F7" i="1"/>
  <c r="D7" i="1"/>
  <c r="F9" i="1" s="1"/>
  <c r="F14" i="1" s="1"/>
  <c r="D27" i="1" l="1"/>
  <c r="D31" i="1" s="1"/>
  <c r="D33" i="1" s="1"/>
  <c r="B27" i="1"/>
  <c r="B31" i="1" s="1"/>
  <c r="B33" i="1" s="1"/>
  <c r="F27" i="1"/>
  <c r="F31" i="1" s="1"/>
  <c r="F33" i="1" s="1"/>
  <c r="F36" i="1" l="1"/>
  <c r="D36" i="1"/>
  <c r="B36" i="1"/>
</calcChain>
</file>

<file path=xl/sharedStrings.xml><?xml version="1.0" encoding="utf-8"?>
<sst xmlns="http://schemas.openxmlformats.org/spreadsheetml/2006/main" count="42" uniqueCount="41">
  <si>
    <t>Plan A</t>
  </si>
  <si>
    <t>No</t>
  </si>
  <si>
    <t>Yes</t>
  </si>
  <si>
    <t>Premium Tax</t>
  </si>
  <si>
    <t>Total Amount Due To/(Due From) Contractor</t>
  </si>
  <si>
    <t>Notes:</t>
  </si>
  <si>
    <t>For the Contract Year Ending 9/30/XX</t>
  </si>
  <si>
    <t>1% Quality Contribution</t>
  </si>
  <si>
    <t xml:space="preserve">  QMPM 1:  Readmissions within 30 days</t>
  </si>
  <si>
    <t xml:space="preserve">  QMPM 2:  ED Utilization</t>
  </si>
  <si>
    <t xml:space="preserve">  QMPM 3:  Well Child Visits -- 15 Mo</t>
  </si>
  <si>
    <t xml:space="preserve">  QMPM 4:  Well Child Visits -- 3-6 Years</t>
  </si>
  <si>
    <t xml:space="preserve">  QMPM 5:  Adolescent Well-Child Visits -- 12-21 Yrs</t>
  </si>
  <si>
    <t xml:space="preserve">  QMPM 6:  Children's Dental Visits -- Ages 2-21</t>
  </si>
  <si>
    <t>Total Quality Distributions</t>
  </si>
  <si>
    <t>Net Quality Contribution</t>
  </si>
  <si>
    <t>Adjustments, if necessary, to Quality Contribution:</t>
  </si>
  <si>
    <t>Elimination of Contractor from measure due to insufficient population</t>
  </si>
  <si>
    <t xml:space="preserve">     recouped from the Contractor by AHCCCS. </t>
  </si>
  <si>
    <t xml:space="preserve">     for the same time period.  Member months will be pulled from the AHCCCS system. </t>
  </si>
  <si>
    <t xml:space="preserve">     payments by AHCCCS for the Acute Care line of business).</t>
  </si>
  <si>
    <t>Amount of Quality Distributions over Quality Contributions -- Due to/(Due From) Contractor</t>
  </si>
  <si>
    <t>Contractor meets 20% value of total payments criteria</t>
  </si>
  <si>
    <t>Elimination of measures from VBP</t>
  </si>
  <si>
    <t>ACOM Policy 315 CYE 16, Attachment D</t>
  </si>
  <si>
    <t>Acute Care Program Value-Based Purchasing (VBP) Reconciliation Example</t>
  </si>
  <si>
    <t>Quality Distributions by Quality Management Performance Measures (QMPMs):</t>
  </si>
  <si>
    <t>Amount  -- Due to/(Due From) Contractor with Quality Distributions/Contributions and VBP Payment to Provider</t>
  </si>
  <si>
    <r>
      <t xml:space="preserve">Prospective Gross Capitation </t>
    </r>
    <r>
      <rPr>
        <vertAlign val="superscript"/>
        <sz val="11"/>
        <rFont val="Times New Roman"/>
        <family val="1"/>
      </rPr>
      <t>(1) (2)</t>
    </r>
  </si>
  <si>
    <r>
      <t xml:space="preserve">Value-Based Purchasing Payment made to Providers Per Value-Based Purchasing Contract </t>
    </r>
    <r>
      <rPr>
        <vertAlign val="superscript"/>
        <sz val="11"/>
        <rFont val="Times New Roman"/>
        <family val="1"/>
      </rPr>
      <t>(6)</t>
    </r>
  </si>
  <si>
    <r>
      <t xml:space="preserve">Test for Federal limit </t>
    </r>
    <r>
      <rPr>
        <vertAlign val="superscript"/>
        <sz val="11"/>
        <rFont val="Times New Roman"/>
        <family val="1"/>
      </rPr>
      <t>(7)</t>
    </r>
  </si>
  <si>
    <r>
      <t xml:space="preserve">Scenario 1 </t>
    </r>
    <r>
      <rPr>
        <u/>
        <vertAlign val="superscript"/>
        <sz val="11"/>
        <rFont val="Times New Roman"/>
        <family val="1"/>
      </rPr>
      <t>(3)</t>
    </r>
  </si>
  <si>
    <r>
      <t xml:space="preserve">Scenario 2 </t>
    </r>
    <r>
      <rPr>
        <u/>
        <vertAlign val="superscript"/>
        <sz val="11"/>
        <rFont val="Times New Roman"/>
        <family val="1"/>
      </rPr>
      <t>(4)</t>
    </r>
  </si>
  <si>
    <r>
      <t>Scenario 3</t>
    </r>
    <r>
      <rPr>
        <b/>
        <u/>
        <vertAlign val="superscript"/>
        <sz val="11"/>
        <rFont val="Times New Roman"/>
        <family val="1"/>
      </rPr>
      <t xml:space="preserve"> </t>
    </r>
    <r>
      <rPr>
        <u/>
        <vertAlign val="superscript"/>
        <sz val="11"/>
        <rFont val="Times New Roman"/>
        <family val="1"/>
      </rPr>
      <t>(5)</t>
    </r>
  </si>
  <si>
    <r>
      <rPr>
        <vertAlign val="superscript"/>
        <sz val="10"/>
        <rFont val="Times New Roman"/>
        <family val="1"/>
      </rPr>
      <t>1)</t>
    </r>
    <r>
      <rPr>
        <sz val="10"/>
        <rFont val="Times New Roman"/>
        <family val="1"/>
      </rPr>
      <t xml:space="preserve">  Prospective Gross Capitation is calculated based on paid capitation member months for the measurement period multiplied by the cap rates in effect</t>
    </r>
  </si>
  <si>
    <r>
      <rPr>
        <vertAlign val="superscript"/>
        <sz val="10"/>
        <rFont val="Times New Roman"/>
        <family val="1"/>
      </rPr>
      <t xml:space="preserve">2) </t>
    </r>
    <r>
      <rPr>
        <sz val="10"/>
        <rFont val="Times New Roman"/>
        <family val="1"/>
      </rPr>
      <t xml:space="preserve"> Prospective gross capitation is capitation prior to the adjustment for Health Insurance Fee payment. It excludes the delivery supplemental payment, KidsCare and State Only Transplants.</t>
    </r>
  </si>
  <si>
    <r>
      <rPr>
        <vertAlign val="superscript"/>
        <sz val="10"/>
        <rFont val="Times New Roman"/>
        <family val="1"/>
      </rPr>
      <t xml:space="preserve">3) </t>
    </r>
    <r>
      <rPr>
        <sz val="10"/>
        <rFont val="Times New Roman"/>
        <family val="1"/>
      </rPr>
      <t xml:space="preserve"> Scenario 1 illustrates the situation in which the Contractor does not meet the 20% value of total payment criteria and their entire contribution is recouped by AHCCCS.</t>
    </r>
  </si>
  <si>
    <r>
      <rPr>
        <vertAlign val="superscript"/>
        <sz val="10"/>
        <rFont val="Times New Roman"/>
        <family val="1"/>
      </rPr>
      <t xml:space="preserve">4)  </t>
    </r>
    <r>
      <rPr>
        <sz val="10"/>
        <rFont val="Times New Roman"/>
        <family val="1"/>
      </rPr>
      <t>Scenario 2 illustrates the situation in which the Contractor's quality distribution exceeds the amount of the quality contribution and the amounts are due to the Contractor.</t>
    </r>
  </si>
  <si>
    <r>
      <rPr>
        <vertAlign val="superscript"/>
        <sz val="10"/>
        <rFont val="Times New Roman"/>
        <family val="1"/>
      </rPr>
      <t>5)</t>
    </r>
    <r>
      <rPr>
        <sz val="10"/>
        <rFont val="Times New Roman"/>
        <family val="1"/>
      </rPr>
      <t xml:space="preserve">  Scenario 3 illustrates the situation in which the Contractor's quality distribution is less than the amount of the quality contribution and the amounts are </t>
    </r>
  </si>
  <si>
    <r>
      <rPr>
        <vertAlign val="superscript"/>
        <sz val="10"/>
        <rFont val="Times New Roman"/>
        <family val="1"/>
      </rPr>
      <t>6)</t>
    </r>
    <r>
      <rPr>
        <sz val="10"/>
        <rFont val="Times New Roman"/>
        <family val="1"/>
      </rPr>
      <t xml:space="preserve">  Total of all VBP payments made to providers per VBP contracts certified by the Contractor attributed to the contract period, and submitted to AHCCCS in the final Attachment E.</t>
    </r>
  </si>
  <si>
    <r>
      <rPr>
        <vertAlign val="superscript"/>
        <sz val="10"/>
        <rFont val="Times New Roman"/>
        <family val="1"/>
      </rPr>
      <t xml:space="preserve">7) </t>
    </r>
    <r>
      <rPr>
        <sz val="10"/>
        <rFont val="Times New Roman"/>
        <family val="1"/>
      </rPr>
      <t xml:space="preserve"> Due to Federal requirements, the maximum distribution across all QMPMs made to any Contractor will be limited to 5 percent of annual prospective gross capitation (total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</si>
</sst>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u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Times New Roman"/>
      <family val="1"/>
    </font>
    <font>
      <strike/>
      <sz val="11"/>
      <name val="Times New Roman"/>
      <family val="1"/>
    </font>
    <font>
      <u/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5" fillId="0" borderId="0" xfId="1" applyNumberFormat="1" applyFont="1" applyFill="1" applyAlignment="1">
      <alignment horizontal="center"/>
    </xf>
    <xf numFmtId="0" fontId="4" fillId="0" borderId="0" xfId="0" applyFont="1" applyFill="1"/>
    <xf numFmtId="164" fontId="4" fillId="0" borderId="0" xfId="1" applyNumberFormat="1" applyFont="1" applyFill="1"/>
    <xf numFmtId="164" fontId="4" fillId="0" borderId="0" xfId="0" applyNumberFormat="1" applyFont="1" applyFill="1"/>
    <xf numFmtId="164" fontId="4" fillId="0" borderId="1" xfId="1" applyNumberFormat="1" applyFont="1" applyFill="1" applyBorder="1"/>
    <xf numFmtId="0" fontId="4" fillId="0" borderId="0" xfId="0" applyFont="1" applyFill="1" applyAlignment="1">
      <alignment wrapText="1"/>
    </xf>
    <xf numFmtId="164" fontId="4" fillId="0" borderId="1" xfId="0" applyNumberFormat="1" applyFont="1" applyFill="1" applyBorder="1"/>
    <xf numFmtId="10" fontId="4" fillId="0" borderId="0" xfId="2" applyNumberFormat="1" applyFont="1" applyFill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5" xfId="0" applyFont="1" applyFill="1" applyBorder="1"/>
    <xf numFmtId="0" fontId="4" fillId="0" borderId="0" xfId="0" applyFont="1" applyFill="1" applyBorder="1"/>
    <xf numFmtId="0" fontId="4" fillId="0" borderId="6" xfId="0" applyFont="1" applyFill="1" applyBorder="1"/>
    <xf numFmtId="0" fontId="9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70" zoomScaleNormal="70" workbookViewId="0">
      <selection activeCell="J26" sqref="J26"/>
    </sheetView>
  </sheetViews>
  <sheetFormatPr defaultColWidth="9.140625" defaultRowHeight="15" x14ac:dyDescent="0.25"/>
  <cols>
    <col min="1" max="1" width="109.28515625" style="2" customWidth="1"/>
    <col min="2" max="2" width="18.7109375" style="2" customWidth="1"/>
    <col min="3" max="3" width="3.7109375" style="2" customWidth="1"/>
    <col min="4" max="4" width="18.7109375" style="2" customWidth="1"/>
    <col min="5" max="5" width="3.7109375" style="2" customWidth="1"/>
    <col min="6" max="6" width="18.7109375" style="2" customWidth="1"/>
    <col min="7" max="7" width="9.140625" style="2"/>
    <col min="8" max="8" width="16.28515625" style="2" bestFit="1" customWidth="1"/>
    <col min="9" max="16384" width="9.140625" style="2"/>
  </cols>
  <sheetData>
    <row r="1" spans="1:10" ht="15.75" x14ac:dyDescent="0.25">
      <c r="A1" s="18" t="s">
        <v>24</v>
      </c>
      <c r="B1" s="18"/>
      <c r="C1" s="18"/>
      <c r="D1" s="18"/>
      <c r="E1" s="18"/>
      <c r="F1" s="18"/>
    </row>
    <row r="2" spans="1:10" ht="15.75" x14ac:dyDescent="0.25">
      <c r="A2" s="18" t="s">
        <v>25</v>
      </c>
      <c r="B2" s="18"/>
      <c r="C2" s="18"/>
      <c r="D2" s="18"/>
      <c r="E2" s="18"/>
      <c r="F2" s="18"/>
    </row>
    <row r="3" spans="1:10" ht="15.75" x14ac:dyDescent="0.25">
      <c r="A3" s="13" t="s">
        <v>6</v>
      </c>
      <c r="B3" s="14"/>
      <c r="C3" s="14"/>
      <c r="D3" s="14"/>
      <c r="E3" s="14"/>
      <c r="F3" s="14"/>
    </row>
    <row r="4" spans="1:10" ht="20.25" x14ac:dyDescent="0.3">
      <c r="A4" s="12"/>
    </row>
    <row r="5" spans="1:10" x14ac:dyDescent="0.25">
      <c r="B5" s="17" t="s">
        <v>0</v>
      </c>
      <c r="C5" s="17"/>
      <c r="D5" s="17"/>
      <c r="E5" s="17"/>
      <c r="F5" s="17"/>
    </row>
    <row r="6" spans="1:10" ht="18" x14ac:dyDescent="0.25">
      <c r="B6" s="19" t="s">
        <v>31</v>
      </c>
      <c r="C6" s="19"/>
      <c r="D6" s="19" t="s">
        <v>32</v>
      </c>
      <c r="E6" s="19"/>
      <c r="F6" s="19" t="s">
        <v>33</v>
      </c>
    </row>
    <row r="7" spans="1:10" ht="18" x14ac:dyDescent="0.25">
      <c r="A7" s="2" t="s">
        <v>28</v>
      </c>
      <c r="B7" s="3">
        <v>200000000</v>
      </c>
      <c r="C7" s="3"/>
      <c r="D7" s="4">
        <f>B7</f>
        <v>200000000</v>
      </c>
      <c r="E7" s="4"/>
      <c r="F7" s="4">
        <f>B7</f>
        <v>200000000</v>
      </c>
      <c r="H7" s="4"/>
    </row>
    <row r="8" spans="1:10" x14ac:dyDescent="0.25">
      <c r="B8" s="3"/>
      <c r="C8" s="3"/>
      <c r="D8" s="4"/>
      <c r="E8" s="4"/>
      <c r="F8" s="4"/>
      <c r="H8" s="4"/>
    </row>
    <row r="9" spans="1:10" x14ac:dyDescent="0.25">
      <c r="A9" s="2" t="s">
        <v>7</v>
      </c>
      <c r="B9" s="3">
        <f>B7*0.01</f>
        <v>2000000</v>
      </c>
      <c r="C9" s="3"/>
      <c r="D9" s="3">
        <f>B7*0.01</f>
        <v>2000000</v>
      </c>
      <c r="E9" s="3"/>
      <c r="F9" s="3">
        <f>D7*0.01</f>
        <v>2000000</v>
      </c>
      <c r="H9" s="4"/>
      <c r="I9" s="4"/>
      <c r="J9" s="4"/>
    </row>
    <row r="10" spans="1:10" x14ac:dyDescent="0.25">
      <c r="B10" s="3"/>
      <c r="C10" s="3"/>
      <c r="D10" s="3"/>
      <c r="E10" s="3"/>
      <c r="F10" s="3"/>
      <c r="H10" s="4"/>
      <c r="I10" s="4"/>
      <c r="J10" s="4"/>
    </row>
    <row r="11" spans="1:10" x14ac:dyDescent="0.25">
      <c r="A11" s="2" t="s">
        <v>16</v>
      </c>
      <c r="B11" s="3"/>
      <c r="C11" s="3"/>
      <c r="D11" s="3"/>
      <c r="E11" s="3"/>
      <c r="F11" s="3"/>
      <c r="H11" s="4"/>
      <c r="I11" s="4"/>
      <c r="J11" s="4"/>
    </row>
    <row r="12" spans="1:10" x14ac:dyDescent="0.25">
      <c r="A12" s="2" t="s">
        <v>23</v>
      </c>
      <c r="B12" s="3"/>
      <c r="C12" s="3"/>
      <c r="D12" s="3"/>
      <c r="E12" s="3"/>
      <c r="F12" s="3"/>
      <c r="H12" s="4"/>
      <c r="I12" s="4"/>
      <c r="J12" s="4"/>
    </row>
    <row r="13" spans="1:10" x14ac:dyDescent="0.25">
      <c r="A13" s="2" t="s">
        <v>17</v>
      </c>
      <c r="B13" s="5"/>
      <c r="C13" s="5"/>
      <c r="D13" s="5"/>
      <c r="E13" s="5"/>
      <c r="F13" s="5"/>
      <c r="H13" s="4"/>
      <c r="I13" s="4"/>
      <c r="J13" s="4"/>
    </row>
    <row r="14" spans="1:10" x14ac:dyDescent="0.25">
      <c r="A14" s="2" t="s">
        <v>15</v>
      </c>
      <c r="B14" s="3">
        <f>B9-SUM(B12:B13)</f>
        <v>2000000</v>
      </c>
      <c r="C14" s="3"/>
      <c r="D14" s="3">
        <f t="shared" ref="D14:F14" si="0">D9-SUM(D12:D13)</f>
        <v>2000000</v>
      </c>
      <c r="E14" s="3"/>
      <c r="F14" s="3">
        <f t="shared" si="0"/>
        <v>2000000</v>
      </c>
      <c r="H14" s="4"/>
      <c r="I14" s="4"/>
      <c r="J14" s="4"/>
    </row>
    <row r="15" spans="1:10" x14ac:dyDescent="0.25">
      <c r="B15" s="3"/>
      <c r="C15" s="3"/>
      <c r="D15" s="3"/>
      <c r="E15" s="3"/>
      <c r="F15" s="3"/>
      <c r="H15" s="4"/>
      <c r="I15" s="4"/>
      <c r="J15" s="4"/>
    </row>
    <row r="16" spans="1:10" x14ac:dyDescent="0.25">
      <c r="A16" s="2" t="s">
        <v>22</v>
      </c>
      <c r="B16" s="1" t="s">
        <v>1</v>
      </c>
      <c r="C16" s="1"/>
      <c r="D16" s="16" t="s">
        <v>2</v>
      </c>
      <c r="E16" s="16"/>
      <c r="F16" s="16" t="s">
        <v>2</v>
      </c>
    </row>
    <row r="17" spans="1:8" x14ac:dyDescent="0.25">
      <c r="B17" s="1"/>
      <c r="C17" s="1"/>
      <c r="D17" s="16"/>
      <c r="E17" s="16"/>
      <c r="F17" s="16"/>
    </row>
    <row r="18" spans="1:8" x14ac:dyDescent="0.25">
      <c r="A18" s="2" t="s">
        <v>26</v>
      </c>
      <c r="B18" s="3"/>
      <c r="C18" s="3"/>
    </row>
    <row r="19" spans="1:8" x14ac:dyDescent="0.25">
      <c r="A19" s="2" t="s">
        <v>8</v>
      </c>
      <c r="B19" s="3">
        <v>0</v>
      </c>
      <c r="C19" s="3"/>
      <c r="D19" s="3">
        <v>1128364</v>
      </c>
      <c r="E19" s="3"/>
      <c r="F19" s="3">
        <v>166110</v>
      </c>
    </row>
    <row r="20" spans="1:8" x14ac:dyDescent="0.25">
      <c r="A20" s="2" t="s">
        <v>9</v>
      </c>
      <c r="B20" s="3">
        <v>0</v>
      </c>
      <c r="C20" s="3"/>
      <c r="D20" s="3">
        <v>917909</v>
      </c>
      <c r="E20" s="3"/>
      <c r="F20" s="3">
        <v>185530</v>
      </c>
    </row>
    <row r="21" spans="1:8" x14ac:dyDescent="0.25">
      <c r="A21" s="2" t="s">
        <v>10</v>
      </c>
      <c r="B21" s="3">
        <v>0</v>
      </c>
      <c r="C21" s="3"/>
      <c r="D21" s="3">
        <v>400066</v>
      </c>
      <c r="E21" s="3"/>
      <c r="F21" s="3">
        <v>457145</v>
      </c>
    </row>
    <row r="22" spans="1:8" x14ac:dyDescent="0.25">
      <c r="A22" s="2" t="s">
        <v>11</v>
      </c>
      <c r="B22" s="3">
        <v>0</v>
      </c>
      <c r="C22" s="3"/>
      <c r="D22" s="3">
        <v>185005</v>
      </c>
      <c r="E22" s="3"/>
      <c r="F22" s="3">
        <v>112454</v>
      </c>
    </row>
    <row r="23" spans="1:8" x14ac:dyDescent="0.25">
      <c r="A23" s="2" t="s">
        <v>12</v>
      </c>
      <c r="B23" s="3">
        <v>0</v>
      </c>
      <c r="C23" s="3"/>
      <c r="D23" s="3">
        <v>258942</v>
      </c>
      <c r="E23" s="3"/>
      <c r="F23" s="3">
        <v>70637</v>
      </c>
    </row>
    <row r="24" spans="1:8" x14ac:dyDescent="0.25">
      <c r="A24" s="2" t="s">
        <v>13</v>
      </c>
      <c r="B24" s="5">
        <v>0</v>
      </c>
      <c r="C24" s="5"/>
      <c r="D24" s="5">
        <v>195779</v>
      </c>
      <c r="E24" s="5"/>
      <c r="F24" s="5">
        <v>379070</v>
      </c>
    </row>
    <row r="25" spans="1:8" x14ac:dyDescent="0.25">
      <c r="A25" s="2" t="s">
        <v>14</v>
      </c>
      <c r="B25" s="3">
        <f>+SUM(B19:B24)</f>
        <v>0</v>
      </c>
      <c r="C25" s="3"/>
      <c r="D25" s="3">
        <f t="shared" ref="D25:F25" si="1">+SUM(D19:D24)</f>
        <v>3086065</v>
      </c>
      <c r="E25" s="3"/>
      <c r="F25" s="3">
        <f t="shared" si="1"/>
        <v>1370946</v>
      </c>
    </row>
    <row r="26" spans="1:8" x14ac:dyDescent="0.25">
      <c r="D26" s="3"/>
      <c r="E26" s="3"/>
      <c r="F26" s="3"/>
    </row>
    <row r="27" spans="1:8" x14ac:dyDescent="0.25">
      <c r="A27" s="6" t="s">
        <v>21</v>
      </c>
      <c r="B27" s="4">
        <f>B25-B14</f>
        <v>-2000000</v>
      </c>
      <c r="C27" s="4"/>
      <c r="D27" s="4">
        <f t="shared" ref="D27:F27" si="2">D25-D14</f>
        <v>1086065</v>
      </c>
      <c r="E27" s="4"/>
      <c r="F27" s="4">
        <f t="shared" si="2"/>
        <v>-629054</v>
      </c>
      <c r="H27" s="15"/>
    </row>
    <row r="28" spans="1:8" x14ac:dyDescent="0.25">
      <c r="A28" s="6"/>
      <c r="B28" s="4"/>
      <c r="C28" s="4"/>
      <c r="D28" s="4"/>
      <c r="E28" s="4"/>
      <c r="F28" s="4"/>
      <c r="H28" s="15"/>
    </row>
    <row r="29" spans="1:8" ht="18" x14ac:dyDescent="0.25">
      <c r="A29" s="6" t="s">
        <v>29</v>
      </c>
      <c r="B29" s="4">
        <v>10000</v>
      </c>
      <c r="C29" s="4"/>
      <c r="D29" s="4">
        <v>100000</v>
      </c>
      <c r="E29" s="4"/>
      <c r="F29" s="4">
        <v>50000</v>
      </c>
      <c r="H29" s="15"/>
    </row>
    <row r="30" spans="1:8" x14ac:dyDescent="0.25">
      <c r="A30" s="6"/>
      <c r="B30" s="4"/>
      <c r="C30" s="4"/>
      <c r="D30" s="4"/>
      <c r="E30" s="4"/>
      <c r="F30" s="4"/>
      <c r="H30" s="15"/>
    </row>
    <row r="31" spans="1:8" x14ac:dyDescent="0.25">
      <c r="A31" s="6" t="s">
        <v>27</v>
      </c>
      <c r="B31" s="4">
        <f>B29+B27</f>
        <v>-1990000</v>
      </c>
      <c r="C31" s="4"/>
      <c r="D31" s="4">
        <f>D29+D27</f>
        <v>1186065</v>
      </c>
      <c r="E31" s="4"/>
      <c r="F31" s="4">
        <f>F29+F27</f>
        <v>-579054</v>
      </c>
      <c r="H31" s="15"/>
    </row>
    <row r="32" spans="1:8" x14ac:dyDescent="0.25">
      <c r="H32" s="15"/>
    </row>
    <row r="33" spans="1:8" x14ac:dyDescent="0.25">
      <c r="A33" s="2" t="s">
        <v>3</v>
      </c>
      <c r="B33" s="7">
        <f>B31/0.98-B31</f>
        <v>-40612.244897959288</v>
      </c>
      <c r="C33" s="7"/>
      <c r="D33" s="7">
        <f t="shared" ref="D33:F33" si="3">D31/0.98-D31</f>
        <v>24205.408163265325</v>
      </c>
      <c r="E33" s="7"/>
      <c r="F33" s="7">
        <f t="shared" si="3"/>
        <v>-11817.428571428638</v>
      </c>
      <c r="H33" s="15"/>
    </row>
    <row r="34" spans="1:8" x14ac:dyDescent="0.25">
      <c r="A34" s="2" t="s">
        <v>4</v>
      </c>
      <c r="B34" s="4">
        <f>B31+B33</f>
        <v>-2030612.2448979593</v>
      </c>
      <c r="C34" s="4"/>
      <c r="D34" s="4">
        <f>D31+D33</f>
        <v>1210270.4081632653</v>
      </c>
      <c r="E34" s="4"/>
      <c r="F34" s="4">
        <f>F31+F33</f>
        <v>-590871.42857142864</v>
      </c>
      <c r="H34" s="15"/>
    </row>
    <row r="35" spans="1:8" x14ac:dyDescent="0.25">
      <c r="H35" s="15"/>
    </row>
    <row r="36" spans="1:8" ht="18" x14ac:dyDescent="0.25">
      <c r="A36" s="6" t="s">
        <v>30</v>
      </c>
      <c r="B36" s="8" t="str">
        <f>IF(B34&lt;0,"",B34/B7)</f>
        <v/>
      </c>
      <c r="C36" s="4"/>
      <c r="D36" s="8">
        <f>IF(D34&lt;0,"",D34/D7)</f>
        <v>6.0513520408163263E-3</v>
      </c>
      <c r="E36" s="4"/>
      <c r="F36" s="8" t="str">
        <f>IF(F34&lt;0,"",F34/F7)</f>
        <v/>
      </c>
      <c r="H36" s="15"/>
    </row>
    <row r="38" spans="1:8" ht="15.75" thickBot="1" x14ac:dyDescent="0.3"/>
    <row r="39" spans="1:8" x14ac:dyDescent="0.25">
      <c r="A39" s="9" t="s">
        <v>5</v>
      </c>
      <c r="B39" s="10"/>
      <c r="C39" s="10"/>
      <c r="D39" s="10"/>
      <c r="E39" s="10"/>
      <c r="F39" s="10"/>
      <c r="G39" s="11"/>
    </row>
    <row r="40" spans="1:8" ht="16.5" x14ac:dyDescent="0.25">
      <c r="A40" s="20" t="s">
        <v>34</v>
      </c>
      <c r="B40" s="21"/>
      <c r="C40" s="21"/>
      <c r="D40" s="21"/>
      <c r="E40" s="21"/>
      <c r="F40" s="21"/>
      <c r="G40" s="22"/>
    </row>
    <row r="41" spans="1:8" x14ac:dyDescent="0.25">
      <c r="A41" s="20" t="s">
        <v>19</v>
      </c>
      <c r="B41" s="21"/>
      <c r="C41" s="21"/>
      <c r="D41" s="21"/>
      <c r="E41" s="21"/>
      <c r="F41" s="21"/>
      <c r="G41" s="22"/>
    </row>
    <row r="42" spans="1:8" ht="16.5" x14ac:dyDescent="0.25">
      <c r="A42" s="20" t="s">
        <v>35</v>
      </c>
      <c r="B42" s="21"/>
      <c r="C42" s="21"/>
      <c r="D42" s="21"/>
      <c r="E42" s="21"/>
      <c r="F42" s="21"/>
      <c r="G42" s="22"/>
    </row>
    <row r="43" spans="1:8" ht="16.5" x14ac:dyDescent="0.25">
      <c r="A43" s="20" t="s">
        <v>36</v>
      </c>
      <c r="B43" s="21"/>
      <c r="C43" s="21"/>
      <c r="D43" s="21"/>
      <c r="E43" s="21"/>
      <c r="F43" s="21"/>
      <c r="G43" s="22"/>
    </row>
    <row r="44" spans="1:8" ht="16.5" x14ac:dyDescent="0.25">
      <c r="A44" s="20" t="s">
        <v>37</v>
      </c>
      <c r="B44" s="21"/>
      <c r="C44" s="21"/>
      <c r="D44" s="21"/>
      <c r="E44" s="21"/>
      <c r="F44" s="21"/>
      <c r="G44" s="22"/>
    </row>
    <row r="45" spans="1:8" ht="16.5" x14ac:dyDescent="0.25">
      <c r="A45" s="20" t="s">
        <v>38</v>
      </c>
      <c r="B45" s="21"/>
      <c r="C45" s="21"/>
      <c r="D45" s="21"/>
      <c r="E45" s="21"/>
      <c r="F45" s="21"/>
      <c r="G45" s="22"/>
    </row>
    <row r="46" spans="1:8" x14ac:dyDescent="0.25">
      <c r="A46" s="20" t="s">
        <v>18</v>
      </c>
      <c r="B46" s="21"/>
      <c r="C46" s="21"/>
      <c r="D46" s="21"/>
      <c r="E46" s="21"/>
      <c r="F46" s="21"/>
      <c r="G46" s="22"/>
    </row>
    <row r="47" spans="1:8" ht="16.5" x14ac:dyDescent="0.25">
      <c r="A47" s="20" t="s">
        <v>39</v>
      </c>
      <c r="B47" s="21"/>
      <c r="C47" s="21"/>
      <c r="D47" s="21"/>
      <c r="E47" s="21"/>
      <c r="F47" s="21"/>
      <c r="G47" s="22"/>
    </row>
    <row r="48" spans="1:8" ht="16.5" x14ac:dyDescent="0.25">
      <c r="A48" s="20" t="s">
        <v>40</v>
      </c>
      <c r="B48" s="21"/>
      <c r="C48" s="21"/>
      <c r="D48" s="21"/>
      <c r="E48" s="21"/>
      <c r="F48" s="21"/>
      <c r="G48" s="22"/>
    </row>
    <row r="49" spans="1:7" ht="15.75" thickBot="1" x14ac:dyDescent="0.3">
      <c r="A49" s="23" t="s">
        <v>20</v>
      </c>
      <c r="B49" s="24"/>
      <c r="C49" s="24"/>
      <c r="D49" s="24"/>
      <c r="E49" s="24"/>
      <c r="F49" s="24"/>
      <c r="G49" s="25"/>
    </row>
  </sheetData>
  <mergeCells count="3">
    <mergeCell ref="B5:F5"/>
    <mergeCell ref="A1:F1"/>
    <mergeCell ref="A2:F2"/>
  </mergeCells>
  <conditionalFormatting sqref="B36 D36 F36">
    <cfRule type="cellIs" dxfId="0" priority="1" operator="greaterThan">
      <formula>0.05</formula>
    </cfRule>
  </conditionalFormatting>
  <printOptions horizontalCentered="1"/>
  <pageMargins left="0.7" right="0.7" top="0.75" bottom="0.75" header="0.3" footer="0.3"/>
  <pageSetup scale="68" orientation="landscape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History xmlns="9a7584b9-f9d8-4a69-98e2-98533f92f9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CF9C385122E49B7F0F835C81F8CAA" ma:contentTypeVersion="1" ma:contentTypeDescription="Create a new document." ma:contentTypeScope="" ma:versionID="b404b9c20ae3b673a647f70adc51d232">
  <xsd:schema xmlns:xsd="http://www.w3.org/2001/XMLSchema" xmlns:xs="http://www.w3.org/2001/XMLSchema" xmlns:p="http://schemas.microsoft.com/office/2006/metadata/properties" xmlns:ns2="9a7584b9-f9d8-4a69-98e2-98533f92f99d" targetNamespace="http://schemas.microsoft.com/office/2006/metadata/properties" ma:root="true" ma:fieldsID="a5989170e9a30e3b35ae1733e1f1f712" ns2:_="">
    <xsd:import namespace="9a7584b9-f9d8-4a69-98e2-98533f92f99d"/>
    <xsd:element name="properties">
      <xsd:complexType>
        <xsd:sequence>
          <xsd:element name="documentManagement">
            <xsd:complexType>
              <xsd:all>
                <xsd:element ref="ns2:Version_x0020_Hist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584b9-f9d8-4a69-98e2-98533f92f99d" elementFormDefault="qualified">
    <xsd:import namespace="http://schemas.microsoft.com/office/2006/documentManagement/types"/>
    <xsd:import namespace="http://schemas.microsoft.com/office/infopath/2007/PartnerControls"/>
    <xsd:element name="Version_x0020_History" ma:index="8" nillable="true" ma:displayName="Version History" ma:internalName="Version_x0020_History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A7CB-83C0-4D7F-8A41-1C6E5925629D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9a7584b9-f9d8-4a69-98e2-98533f92f99d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4FE1D0B-5E4B-4688-8976-BAE379FFE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60070-81F0-4AF5-A53F-683F33FFC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584b9-f9d8-4a69-98e2-98533f92f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D</vt:lpstr>
      <vt:lpstr>'Attachment D'!Print_Area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Borys, Sandi</cp:lastModifiedBy>
  <cp:lastPrinted>2015-06-18T21:48:49Z</cp:lastPrinted>
  <dcterms:created xsi:type="dcterms:W3CDTF">2014-03-21T19:26:39Z</dcterms:created>
  <dcterms:modified xsi:type="dcterms:W3CDTF">2015-09-25T19:08:47Z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0x010100E5ECF9C385122E49B7F0F835C81F8CAA</vt:lpwstr>
  </property>
</Properties>
</file>