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66925"/>
  <mc:AlternateContent xmlns:mc="http://schemas.openxmlformats.org/markup-compatibility/2006">
    <mc:Choice Requires="x15">
      <x15ac:absPath xmlns:x15ac="http://schemas.microsoft.com/office/spreadsheetml/2010/11/ac" url="C:\Users\171780\Downloads\"/>
    </mc:Choice>
  </mc:AlternateContent>
  <xr:revisionPtr revIDLastSave="0" documentId="13_ncr:1_{F00B61B4-B2C6-4A52-AD78-62E1B58CCD02}"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4265" yWindow="-16320" windowWidth="29040" windowHeight="15720" tabRatio="684" activeTab="1"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sharedStrings.xml><?xml version="1.0" encoding="utf-8"?>
<sst xmlns="http://schemas.openxmlformats.org/spreadsheetml/2006/main" count="5379" uniqueCount="649">
  <si>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</si>
  <si>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</si>
  <si>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</si>
  <si>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</si>
  <si>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</si>
  <si>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</si>
  <si>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In the future, this report will be collected through the online MDCT-Managed Care Reporting tool.  CMS will notify states when the web-based forms are available and will provide adequate notice prior to requiring submission through the web-based forms. The excel template may be submitted to</t>
  </si>
  <si>
    <t>mcgdmcoactions@cms.hhs.gov</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</si>
  <si>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</si>
  <si>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</si>
  <si>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</si>
  <si>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</si>
  <si>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</si>
  <si>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</si>
  <si>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</si>
  <si>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</si>
  <si>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</si>
  <si>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</si>
  <si>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</si>
  <si>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</si>
  <si>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</si>
  <si>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</si>
  <si>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</si>
  <si>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</si>
  <si>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</si>
  <si>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</si>
  <si>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</si>
  <si>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</si>
  <si>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</si>
  <si>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</si>
  <si>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</si>
  <si>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</si>
  <si>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</si>
  <si>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</si>
  <si>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</si>
  <si>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</si>
  <si>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Jay Dunklebeger</t>
  </si>
  <si>
    <t>I.A.2</t>
  </si>
  <si>
    <t>Contact email address</t>
  </si>
  <si>
    <t>Enter the email address(es) of the individual(s) filling out this document.</t>
  </si>
  <si>
    <t>jay.dunkleberger@azahcccs.gov</t>
  </si>
  <si>
    <t>I.A.3</t>
  </si>
  <si>
    <t>State or territory</t>
  </si>
  <si>
    <t>Enter the state or territory represented in this document.</t>
  </si>
  <si>
    <t>Set values (select one)</t>
  </si>
  <si>
    <t>Arizona</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</si>
  <si>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</si>
  <si>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</si>
  <si>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</si>
  <si>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</si>
  <si>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</si>
  <si>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</si>
  <si>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</si>
  <si>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</si>
  <si>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</si>
  <si>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</si>
  <si>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</si>
  <si>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</si>
  <si>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</si>
  <si>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</si>
  <si>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</si>
  <si>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</si>
  <si>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</si>
  <si>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</si>
  <si>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AHCCCS Complete Care (ACC)</t>
  </si>
  <si>
    <t>Regional Behavioral Health Authorities (RBHA) (until 9/30/22) and ACC-RBHAs (10/1/22)</t>
  </si>
  <si>
    <t>Comprehensive Health Plan (CHP, Foster Care)</t>
  </si>
  <si>
    <t>Arizona Long Tern Care, Elderly/Phyisically Disabled (ALTCS/EPD)</t>
  </si>
  <si>
    <t>Arizona Long Term Care, Developmentally Disabled (ALTCS/DD)</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</si>
  <si>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</si>
  <si>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</si>
  <si>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</si>
  <si>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I.B.3</t>
  </si>
  <si>
    <t>Plan type included in program</t>
  </si>
  <si>
    <t>Indicate the managed care plan type (MCO, PIHP, PAHP, or MMP) that contracts with the state in each program.</t>
  </si>
  <si>
    <t>Set values (select one) or use free text for "other" response</t>
  </si>
  <si>
    <t>MCO</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</si>
  <si>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</si>
  <si>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</si>
  <si>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</si>
  <si>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</si>
  <si>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</si>
  <si>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</si>
  <si>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</si>
  <si>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</si>
  <si>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</si>
  <si>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</si>
  <si>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</si>
  <si>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</si>
  <si>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</si>
  <si>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Covered</t>
  </si>
  <si>
    <t>Not 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</si>
  <si>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</si>
  <si>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</si>
  <si>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</si>
  <si>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</si>
  <si>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</si>
  <si>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</si>
  <si>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</si>
  <si>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</si>
  <si>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</si>
  <si>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</si>
  <si>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</si>
  <si>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</si>
  <si>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</si>
  <si>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</si>
  <si>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</si>
  <si>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</si>
  <si>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</si>
  <si>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</si>
  <si>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</si>
  <si>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</si>
  <si>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</si>
  <si>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</si>
  <si>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</si>
  <si>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</si>
  <si>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</si>
  <si>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</si>
  <si>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</si>
  <si>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</si>
  <si>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</si>
  <si>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</si>
  <si>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</si>
  <si>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</si>
  <si>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</si>
  <si>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</si>
  <si>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</si>
  <si>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</si>
  <si>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</si>
  <si>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</si>
  <si>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</si>
  <si>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</si>
  <si>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No, analysis methods and results are not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</si>
  <si>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</si>
  <si>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</si>
  <si>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</si>
  <si>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N/A</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</si>
  <si>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</si>
  <si>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</si>
  <si>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</si>
  <si>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</si>
  <si>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</si>
  <si>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</si>
  <si>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</si>
  <si>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</si>
  <si>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</si>
  <si>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</si>
  <si>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</si>
  <si>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</si>
  <si>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</si>
  <si>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</si>
  <si>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</si>
  <si>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</si>
  <si>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</si>
  <si>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</si>
  <si>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</si>
  <si>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</si>
  <si>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</si>
  <si>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</si>
  <si>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</si>
  <si>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</si>
  <si>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</si>
  <si>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</si>
  <si>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</si>
  <si>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</si>
  <si>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</si>
  <si>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</si>
  <si>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</si>
  <si>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</si>
  <si>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</si>
  <si>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</si>
  <si>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</si>
  <si>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</si>
  <si>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</si>
  <si>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</si>
  <si>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</si>
  <si>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</si>
  <si>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</si>
  <si>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</si>
  <si>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</si>
  <si>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</si>
  <si>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</si>
  <si>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</si>
  <si>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</si>
  <si>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</si>
  <si>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</si>
  <si>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</si>
  <si>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</si>
  <si>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</si>
  <si>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</si>
  <si>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</si>
  <si>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</si>
  <si>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</si>
  <si>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</si>
  <si>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</si>
  <si>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</si>
  <si>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</si>
  <si>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</si>
  <si>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</si>
  <si>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</si>
  <si>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</si>
  <si>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</si>
  <si>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</si>
  <si>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</si>
  <si>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</si>
  <si>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</si>
  <si>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</si>
  <si>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</si>
  <si>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</si>
  <si>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</si>
  <si>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</si>
  <si>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</si>
  <si>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</si>
  <si>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</si>
  <si>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</si>
  <si>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</si>
  <si>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</si>
  <si>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</si>
  <si>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</si>
  <si>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</si>
  <si>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</si>
  <si>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</si>
  <si>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</si>
  <si>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</si>
  <si>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</si>
  <si>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</si>
  <si>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</si>
  <si>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</si>
  <si>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</si>
  <si>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</si>
  <si>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</si>
  <si>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</si>
  <si>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</si>
  <si>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</si>
  <si>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</si>
  <si>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</si>
  <si>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</si>
  <si>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</si>
  <si>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</si>
  <si>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</si>
  <si>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</si>
  <si>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</si>
  <si>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</si>
  <si>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</si>
  <si>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</si>
  <si>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</si>
  <si>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</si>
  <si>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</si>
  <si>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</si>
  <si>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</si>
  <si>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</si>
  <si>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</si>
  <si>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</si>
  <si>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</si>
  <si>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</si>
  <si>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</si>
  <si>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</si>
  <si>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</si>
  <si>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</si>
  <si>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</si>
  <si>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</si>
  <si>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</si>
  <si>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</si>
  <si>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</si>
  <si>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</si>
  <si>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</si>
  <si>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</si>
  <si>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</si>
  <si>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</si>
  <si>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</si>
  <si>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</si>
  <si>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</si>
  <si>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</si>
  <si>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</si>
  <si>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Maximum time or distance</t>
  </si>
  <si>
    <t>Ease of getting an appointment timely</t>
  </si>
  <si>
    <t>II.A.2</t>
  </si>
  <si>
    <t>Standard description</t>
  </si>
  <si>
    <t>Describe the standard (for example, 60 miles maximum distance to travel to an appointment).</t>
  </si>
  <si>
    <t>90% of members within 15min/10mi</t>
  </si>
  <si>
    <t>90% of members within 40min/30mi</t>
  </si>
  <si>
    <t>90% of members within 12min/8mi</t>
  </si>
  <si>
    <t>90% of members within 45min/30mi</t>
  </si>
  <si>
    <t>90% of members within 90min/75mi</t>
  </si>
  <si>
    <t>90% of members within 45 min/30mi</t>
  </si>
  <si>
    <t>90% of members within 95 min/85mi</t>
  </si>
  <si>
    <t>90% of members within 30min/20mi</t>
  </si>
  <si>
    <t>90% of members within 75min/60mi</t>
  </si>
  <si>
    <t>90% of members within 60min/45mi</t>
  </si>
  <si>
    <t>90% of members within 110min/100mi</t>
  </si>
  <si>
    <t>90% of members within 60 miles</t>
  </si>
  <si>
    <t>Primary Care/Urgent, New or Established Patient within 2 business days (No Target % established)</t>
  </si>
  <si>
    <t>Primary Care/Routine New or Established Patient within 21 calendar days (No Target % established)</t>
  </si>
  <si>
    <t>Specialty Care/Urgent New or Established Patient within 2 business days (No Target % established)</t>
  </si>
  <si>
    <t>Specialty Care/Routine New or Established Patient within 45 calendar days (No Target % established)</t>
  </si>
  <si>
    <t>Dental Care/Urgent New or Established Patient within 3 business days (No Target % established)</t>
  </si>
  <si>
    <t>Dental Care/Routine New or Established Patient within 45 calendar days (No Target % established)</t>
  </si>
  <si>
    <t>Maternity Care, 1st Trimester, new patient 14 calendar days (No Target % established)</t>
  </si>
  <si>
    <t>Maternity Care, 2nd Trimester, new patient, 7 calendar days (No Target % established)</t>
  </si>
  <si>
    <t>Maternity Care, 3rd Trimester, new patient, 3 business days (No Target % established)</t>
  </si>
  <si>
    <t>Maternity Care, high risk pregnancy, new patient 3 business days (No Target % established)</t>
  </si>
  <si>
    <t>Appointment for Psychotropic Medications, 30 calendar days  (No Target % established)</t>
  </si>
  <si>
    <t>General Behavioral Health, Urgent Need/ 24 hours (No Target % established)</t>
  </si>
  <si>
    <t>General Behavioral Health, Routine, Initial Assessment/ 7 calendar days (No Target % established)</t>
  </si>
  <si>
    <t>General Behavioral Health, Routine, First Service after Assessment/ 23 calendar days (No Target % established)</t>
  </si>
  <si>
    <t>General Behavioral Health, Routine, First Service after Assessment/ 21 calendar days (No Target % established)</t>
  </si>
  <si>
    <t>General Behavioral Health, Subsequent Services/ 45 calendar days (No Target % established)</t>
  </si>
  <si>
    <t>II.A.3</t>
  </si>
  <si>
    <t>Provider type covered by standard</t>
  </si>
  <si>
    <t>Enter the provider type that the standard applies to.</t>
  </si>
  <si>
    <t>Primary Care</t>
  </si>
  <si>
    <t>Cardiologist</t>
  </si>
  <si>
    <t>Behavioral Health Residential Facility</t>
  </si>
  <si>
    <t>Behavioral Health Outpatient and Integrated Clinic</t>
  </si>
  <si>
    <t>Specialist</t>
  </si>
  <si>
    <t>Dentist</t>
  </si>
  <si>
    <t>Maternity Care</t>
  </si>
  <si>
    <t>Psychotropic Medication Prescriber</t>
  </si>
  <si>
    <t>General Behavioral Health Providers</t>
  </si>
  <si>
    <t>II.A.4</t>
  </si>
  <si>
    <t>Population covered by standard</t>
  </si>
  <si>
    <t xml:space="preserve">Enter the population that the standard applies to. </t>
  </si>
  <si>
    <t>Adult and Pediatric</t>
  </si>
  <si>
    <t>Adult and pediatric</t>
  </si>
  <si>
    <t>Members 14 to 45 years old</t>
  </si>
  <si>
    <t>Pediatric</t>
  </si>
  <si>
    <t>Adult</t>
  </si>
  <si>
    <t xml:space="preserve">Adult </t>
  </si>
  <si>
    <t>II.A.5</t>
  </si>
  <si>
    <t>Applicable region(s)</t>
  </si>
  <si>
    <t>Enter the region that the standard applies to.</t>
  </si>
  <si>
    <t>Maricopa and Pima Counties</t>
  </si>
  <si>
    <t>All other Counties</t>
  </si>
  <si>
    <t>Maricopa and Pima</t>
  </si>
  <si>
    <t>Statewide</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</si>
  <si>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</si>
  <si>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</si>
  <si>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</si>
  <si>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</si>
  <si>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</si>
  <si>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</si>
  <si>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</si>
  <si>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</si>
  <si>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</si>
  <si>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</si>
  <si>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</si>
  <si>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</si>
  <si>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</si>
  <si>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</si>
  <si>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Semi-annually</t>
  </si>
  <si>
    <t>Not used for any plans</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</si>
  <si>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</si>
  <si>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</si>
  <si>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</si>
  <si>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</si>
  <si>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</si>
  <si>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</si>
  <si>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</si>
  <si>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</si>
  <si>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</si>
  <si>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</si>
  <si>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</si>
  <si>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</si>
  <si>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</si>
  <si>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Arizona Complete Health-Complete Care Plan (AZCH-CCP)</t>
  </si>
  <si>
    <t>Banner University Family Care (BUFC)</t>
  </si>
  <si>
    <t>Molina Healthcare (Molina)</t>
  </si>
  <si>
    <t>Mercy Care</t>
  </si>
  <si>
    <t>Health Choice Arizona (HCA)</t>
  </si>
  <si>
    <t>United Healthcare Community Plan (UHCCP)</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</si>
  <si>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</si>
  <si>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</si>
  <si>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</si>
  <si>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 xml:space="preserve">No, the plan does not comply based on all analyses </t>
  </si>
  <si>
    <t>Yes, the plan complies based on all analyses</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</si>
  <si>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</si>
  <si>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</si>
  <si>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</si>
  <si>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</si>
  <si>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</si>
  <si>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</si>
  <si>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</si>
  <si>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</si>
  <si>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</si>
  <si>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</si>
  <si>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</si>
  <si>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</si>
  <si>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None</t>
  </si>
  <si>
    <t>II.C.2.f</t>
  </si>
  <si>
    <t>Exceptions granted under 42 C.F.R. § 438.68(d)</t>
  </si>
  <si>
    <t>Describe any network adequacy standard exceptions that the state has granted to the plan under 42 C.F.R. § 438.68(d). If there are no exceptions, write "None."</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</si>
  <si>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</si>
  <si>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</si>
  <si>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</si>
  <si>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</si>
  <si>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</si>
  <si>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</si>
  <si>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</si>
  <si>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</si>
  <si>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</si>
  <si>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AHCCCS has not established a compliance percent, but is reporting the score in bands in II.C.3.c</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</si>
  <si>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</si>
  <si>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</si>
  <si>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</si>
  <si>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</si>
  <si>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</si>
  <si>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</si>
  <si>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 xml:space="preserve">Any provider who fails one or more categories is issued an educational letter. </t>
  </si>
  <si>
    <t>When failing complaince, the plan contacts the provider and resurveys them.</t>
  </si>
  <si>
    <t>The plan reviews all failures for possible corrective action, including training, assistance in developing any needed corrective action, offered other technical assistance and are monitored in the next site visit.</t>
  </si>
  <si>
    <t>The plan contacts all failing providers and completes a second review to catch if temporary scheduling issues were resolved,  Also educates them about the standard.  If still fail, the are sent a compliance letter.  These providers are resurveyed again.</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</si>
  <si>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</si>
  <si>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</si>
  <si>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</si>
  <si>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Maximum distance to travel</t>
  </si>
  <si>
    <t>90% of members within 45mi</t>
  </si>
  <si>
    <t>Behavioral health Outpatient and Integrated Clinic</t>
  </si>
  <si>
    <t>Crisis Stabilization</t>
  </si>
  <si>
    <t>Rapid Response to Out of Home Placement, 72 hours (No Target % established)</t>
  </si>
  <si>
    <t>Initial Assessment, 7 calendar days (No Target % established)</t>
  </si>
  <si>
    <t>Initial Appointment, 21 calendar days (No Target % established)</t>
  </si>
  <si>
    <t>Subsequent Behavioral Health Services, 21 calendar days (No Target % established)</t>
  </si>
  <si>
    <t>Pediatric Persons in legal custody of the foster care agency or adopted children</t>
  </si>
  <si>
    <t>Children's Health Plan (CHP)</t>
  </si>
  <si>
    <t>Minimum # of network providers</t>
  </si>
  <si>
    <t>1 facility in Vernon AZ</t>
  </si>
  <si>
    <t>1 facility in County</t>
  </si>
  <si>
    <t>1 facility in Page, AZ</t>
  </si>
  <si>
    <t>5 other facilities in County</t>
  </si>
  <si>
    <t>1 facility in Globe, Miami or Claypool, AZ</t>
  </si>
  <si>
    <t>1 facility in Payson, AZ</t>
  </si>
  <si>
    <t>1 other facility in County</t>
  </si>
  <si>
    <t>3 facilities in County</t>
  </si>
  <si>
    <t>1 withn 1.5 hours of Morenci, AZ</t>
  </si>
  <si>
    <t>1 withn 1 hour of the city of Parker</t>
  </si>
  <si>
    <t>4 in District 1</t>
  </si>
  <si>
    <t>2 in District 2</t>
  </si>
  <si>
    <t>6 in District 3</t>
  </si>
  <si>
    <t>2 in District 4</t>
  </si>
  <si>
    <t>4 in District 6</t>
  </si>
  <si>
    <t>10 in District 7</t>
  </si>
  <si>
    <t>10 in District 8</t>
  </si>
  <si>
    <t>4 in District 9</t>
  </si>
  <si>
    <t>30 in District 1</t>
  </si>
  <si>
    <t>5 in District 2</t>
  </si>
  <si>
    <t>17 in District 3</t>
  </si>
  <si>
    <t>7 in District 4</t>
  </si>
  <si>
    <t>13 in District 5</t>
  </si>
  <si>
    <t>25 in District 6</t>
  </si>
  <si>
    <t>21 in District 7</t>
  </si>
  <si>
    <t>26 in District 8</t>
  </si>
  <si>
    <t>21 in District 9</t>
  </si>
  <si>
    <t>28 facilities in County</t>
  </si>
  <si>
    <t>5 facilities in County</t>
  </si>
  <si>
    <t>1 in District 1</t>
  </si>
  <si>
    <t>1 in District 3</t>
  </si>
  <si>
    <t>20 in District 1</t>
  </si>
  <si>
    <t>12 in District 2</t>
  </si>
  <si>
    <t>9 in District 3</t>
  </si>
  <si>
    <t>35 in District 4</t>
  </si>
  <si>
    <t>17 facilities in County</t>
  </si>
  <si>
    <t>25 facilities in County</t>
  </si>
  <si>
    <t>11 facilities in County</t>
  </si>
  <si>
    <t>LTSS-SNF</t>
  </si>
  <si>
    <t>ALH/ALC/AFC</t>
  </si>
  <si>
    <t>ALC</t>
  </si>
  <si>
    <t>ALH/AFC</t>
  </si>
  <si>
    <t>MLTSS living in their own home</t>
  </si>
  <si>
    <t>Apache County</t>
  </si>
  <si>
    <t>Cochise County</t>
  </si>
  <si>
    <t>Coconino County</t>
  </si>
  <si>
    <t>Gila County</t>
  </si>
  <si>
    <t>Graham County</t>
  </si>
  <si>
    <t>Greenlee County</t>
  </si>
  <si>
    <t>La Paz County</t>
  </si>
  <si>
    <t>Maricopa</t>
  </si>
  <si>
    <t>Mohave County</t>
  </si>
  <si>
    <t>Navajo County</t>
  </si>
  <si>
    <t>Pima County</t>
  </si>
  <si>
    <t>Pinal County</t>
  </si>
  <si>
    <t>Santa Cruz County</t>
  </si>
  <si>
    <t>Yavapai County</t>
  </si>
  <si>
    <t>Yuma County</t>
  </si>
  <si>
    <t>Semi-annually, minimum number of providers</t>
  </si>
  <si>
    <t>Banner University Family Care  (LTC) (BUFC LTC)</t>
  </si>
  <si>
    <t>Mercy Care Long Term Care</t>
  </si>
  <si>
    <t>United Healthcare Community Plan Long Term Care (UHCCP LTC)</t>
  </si>
  <si>
    <t>15 facilities in County</t>
  </si>
  <si>
    <t>1 facility serving County</t>
  </si>
  <si>
    <t>23 facilities in County</t>
  </si>
  <si>
    <t>65 facilities in County</t>
  </si>
  <si>
    <t>12 facilities in County</t>
  </si>
  <si>
    <t>95 facilities in District 1</t>
  </si>
  <si>
    <t>7 facilities in District 2</t>
  </si>
  <si>
    <t>50 facilities in District 3</t>
  </si>
  <si>
    <t>22 facilities in District 4</t>
  </si>
  <si>
    <t>21 facilities in District 5</t>
  </si>
  <si>
    <t>104 facilities in District 6</t>
  </si>
  <si>
    <t>32 facilities in District 7</t>
  </si>
  <si>
    <t>61 facilities in District 8</t>
  </si>
  <si>
    <t>63 facilities in District 9</t>
  </si>
  <si>
    <t>11 facilities in District 1</t>
  </si>
  <si>
    <t>50 facilities in District 2</t>
  </si>
  <si>
    <t>9 facilities in District 3</t>
  </si>
  <si>
    <t>87 facilities in District 4</t>
  </si>
  <si>
    <t>58 facilities in County</t>
  </si>
  <si>
    <t>DD Group Homes</t>
  </si>
  <si>
    <t>Maricopa County</t>
  </si>
  <si>
    <t>Division of Developmental Disabilities (DDD)</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</si>
  <si>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</si>
  <si>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</si>
  <si>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</si>
  <si>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</si>
  <si>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</si>
  <si>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</si>
  <si>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</si>
  <si>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</si>
  <si>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</si>
  <si>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</si>
  <si>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</si>
  <si>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</si>
  <si>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</si>
  <si>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</si>
  <si>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analysis methods and results are contained in a separate document(s)</t>
  </si>
  <si>
    <t>Yes, compliance results are contained in a separate document</t>
  </si>
  <si>
    <t>Maximum time to travel</t>
  </si>
  <si>
    <t>Weekly</t>
  </si>
  <si>
    <t>Alaska</t>
  </si>
  <si>
    <t>Scenario 2: Annual report</t>
  </si>
  <si>
    <t>No, compliance results are not contained in a separate document</t>
  </si>
  <si>
    <t>Urban</t>
  </si>
  <si>
    <t>Plan Provider Roster Review</t>
  </si>
  <si>
    <t>Bi-weekly</t>
  </si>
  <si>
    <t>Used for some but not all plans</t>
  </si>
  <si>
    <t>PIHP</t>
  </si>
  <si>
    <t>Scenario 3: Significant change - services</t>
  </si>
  <si>
    <t>Suburban</t>
  </si>
  <si>
    <t>Secret Shopper Calls: Network Participation</t>
  </si>
  <si>
    <t>Monthly</t>
  </si>
  <si>
    <t>PAHP</t>
  </si>
  <si>
    <t>Arkansas</t>
  </si>
  <si>
    <t>Scenario 3: Significant change - benefits</t>
  </si>
  <si>
    <t>Rural</t>
  </si>
  <si>
    <t>MLTSS</t>
  </si>
  <si>
    <t>Secret Shopper Calls: Appointment Availability</t>
  </si>
  <si>
    <t>Bi-monthly</t>
  </si>
  <si>
    <t>MMP</t>
  </si>
  <si>
    <t>California</t>
  </si>
  <si>
    <t>Scenario 3: Significant change - geographic service area</t>
  </si>
  <si>
    <t>Appointment wait time</t>
  </si>
  <si>
    <t>Frontier</t>
  </si>
  <si>
    <t>Other (free text, specify)</t>
  </si>
  <si>
    <t>Quarterly</t>
  </si>
  <si>
    <t>Colorado</t>
  </si>
  <si>
    <t>Scenario 3: Significant change - composition of provider network</t>
  </si>
  <si>
    <t>Hours of operation</t>
  </si>
  <si>
    <t>Large metro</t>
  </si>
  <si>
    <t>Connecticut</t>
  </si>
  <si>
    <t>Scenario 3: Significant change - payments to provider network</t>
  </si>
  <si>
    <t>Provider to enrollee ratios</t>
  </si>
  <si>
    <t>Metro</t>
  </si>
  <si>
    <t>Dist. of Col.</t>
  </si>
  <si>
    <t>Scenario 3: Significant change - enrollment of new population</t>
  </si>
  <si>
    <t>Micro</t>
  </si>
  <si>
    <t>Florida</t>
  </si>
  <si>
    <t>Service fulfillment</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</si>
  <si>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</si>
  <si>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</si>
  <si>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</si>
  <si>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</si>
  <si>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</si>
  <si>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</si>
  <si>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</si>
  <si>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</si>
  <si>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</si>
  <si>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</si>
  <si>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</si>
  <si>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</si>
  <si>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</si>
  <si>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</si>
  <si>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</si>
  <si>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</si>
  <si>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</si>
  <si>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</si>
  <si>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</si>
  <si>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</si>
  <si>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</si>
  <si>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</si>
  <si>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</si>
  <si>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</si>
  <si>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</si>
  <si>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</si>
  <si>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</si>
  <si>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</si>
  <si>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</si>
  <si>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</si>
  <si>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</si>
  <si>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</si>
  <si>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</si>
  <si>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</si>
  <si>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</si>
  <si>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</si>
  <si>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</si>
  <si>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</si>
  <si>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</si>
  <si>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</si>
  <si>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</si>
  <si>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</si>
  <si>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Complies with all standards for 10/15/24 Geomapping analysis.</t>
  </si>
  <si>
    <t xml:space="preserve">Standard 10 La Paz exception granted after 4/15/23 geomapping submission, Standard 10 Greenlee exception granted after 4/15/24 geomapping submission, Standard 4 La Paz exception granted after 10/15/24 geomapping submission. </t>
  </si>
  <si>
    <t>Complies with all standards for 10/15/24 Geomapping analysis except as noted in II.C.2.c</t>
  </si>
  <si>
    <t xml:space="preserve">Standard 10 for Apache County, for 10/15/2024 analysis. </t>
  </si>
  <si>
    <t xml:space="preserve">For all counties where the MCO is not meeting time and distance requirements AHCCCS  provides a list of non-par  AHCCCS registered providers in the county and nearby counties to assist in their network building. 
Standard 10 for Apache County, for 10/15/2024 analysis, MCO is recruiting new providers in an effort to close during next analysis. </t>
  </si>
  <si>
    <t>For standard 10 La Paz County: Limited AHCCCS registered providers in the county at 1 location, tribal members can access via tribal providers, plan can seek single case agreements
For standard 10 Greenlee County: Limited AHCCCS registered providers in the county.
For standard 4 La Paz County; Limited AHCCCS registered providers in the county.</t>
  </si>
  <si>
    <t>Standard 15 for La Paz County for 10/15/2024 analysis.</t>
  </si>
  <si>
    <t>For standard 10 La Paz County: limited AHCCCS registered providers, use of mobile dentistry
For standard 4 La Paz County; Limited AHCCCS registered providers in the county.</t>
  </si>
  <si>
    <t xml:space="preserve">Standard 10 La Paz exception granted prior to 10/15/22 analysis.
Standard 4 La Paz exception granted after 10/15/24 geomapping submission. 
</t>
  </si>
  <si>
    <t xml:space="preserve">Standard 10 for Gila County, for 10/15/2024 analysis. </t>
  </si>
  <si>
    <t>For all counties where the MCO is not meeting time and distance requirements AHCCCS  provides a list of non-par  AHCCCS registered providers in the county and nearby counties to assist in their network building. 
Standard 10 for Gila County, MCO is researching for new providers entering the county to recruit.</t>
  </si>
  <si>
    <t>For all counties where the MCO is not meeting time and distance requirements AHCCCS  provides a list of non-par  AHCCCS registered providers in the county and nearby counties to assist in their network building. 
For standard 15, MCO researching for new providers entering the county.</t>
  </si>
  <si>
    <t>Complies with all standards for 10/15/24 except as noted in II.C.2.c</t>
  </si>
  <si>
    <t xml:space="preserve">For all counties where the MCO is not meeting time and distance requirements AHCCCS  provides a list of non-par  AHCCCS registered providers in the county and nearby counties to assist in their network building. 
For standard 10 in Greenlee county for both 10/15/2024, the sole provider in the county retired. MCO continues researching new providers to recruit. 
</t>
  </si>
  <si>
    <t>Standard 49, 63, 73, and 75 for 10/15/24 analysis.</t>
  </si>
  <si>
    <t xml:space="preserve">For standards 49, 63, and 73, the Contractor will continue to monitor state and CMS providers resources to identify additional facilities to contract with.
</t>
  </si>
  <si>
    <t>The plan provider engagement team contacts the provider to discuss the standard, sends a letter and resurveys the provider.  The significant drop in 4/15/25 was due being down a practitioner; MCO educated provider and staff; the plans has reaudited with some improvement, but are still reviewing for root causes.</t>
  </si>
  <si>
    <t>1015/2025</t>
  </si>
  <si>
    <t>Providers not meeting standards will receive follow up and outreach contact for 3 months, continued failure will result in corrective action.  The plan expanded its survey population in 4/15/25 after reviewing and corecting its sampling method.</t>
  </si>
  <si>
    <t>For 10/15/2024 analysis - 
All standards above 90%
For 4/15/2025 analysis - 
All standards above 90%</t>
  </si>
  <si>
    <t>For 10/15/2024 analysis - 
Standard 20 - 89%
Standard 24 - 87%
Standard 25 - 85%
Standard 26 - 81%
Standard 27 - 83%
All other standards above 90%
For 4/15/2025 analysis - 
Standard 26 - 89%
All others standards above 90%</t>
  </si>
  <si>
    <t>Providers not meeting standards will receive follow up and outreach contact for 3 months, continued failure will result in corrective action.  The plan expanded its survey population in 10/15/25 after reviewing and corecting its sampling method.</t>
  </si>
  <si>
    <t>Providers not meeting standards will receive follow up and outreach contact for 3 months, continued failure will result in corrective action.  The plan expanded its survey population in 4/15/2025 after reviewing and corecting its sampling method.</t>
  </si>
  <si>
    <t>UnitedHealthcare
The plan contacts all failing providers and completes a second review to catch if temporary scheduling issues were resolved,  Also educates them about the standard.  If still fail, the are sent a compliance letter.  These providers are resurveyed again.
Mercy Care
Providers not meeting standards will receive follow up and outreach contact for 3 months, continued failure will result in corrective action.  The plan expanded its survey population in 4/15/2025 after reviewing and corecting its sampling method.</t>
  </si>
  <si>
    <t>MCO has 2 subcontractors, Mercy Care and UnitedHealthcare.
For the 10/15/2024 analysis - 
Mercy Care - 
Standard 18 - 72%-75%
Standard 19 - 72%-75%
Standard 20 - 57%-58%
Standard 21 - 57%-58%
Standard 24 - 71%
Standard 25 - 71%
Standard 26 - 71%
Standard 27 - 83%
Standard 28 - 83%
Standard 29 - 69%
Standard 30 - 86%
Standard 31 - 86%
Standard 32 - 86%
Standard 33 - 86%
UnitedHealthcare- 
All standards where above 90%
For the 4/15/2025 analysis - 
Mercy Care - 
Standard 18 - 75%-76%
Standard 19 - 75%-76%
Standard 20 - 52%-55%
Standard 21 - 62%-63%
Standard 29 - 78%
Standard 30 - 85%
Standard 31 - 88%
Standard 32 - 88%
Standard 33 - 88%
UnitedHealthcare- 
All standards where above 90%</t>
  </si>
  <si>
    <t>For 10/15/2024 analysis - 
Standard 18 - 68%-75%
Standard 19 - 68%-75%
Standard 20 - 47%-48%
Standard 21 - 48%
Standard 24 - 55%
Standard 25 - 50%
Standard 26 - 53%
Standard 27 - 57%
Standard 28 - 88%
Standard 29 - 88%
Standard 30 - 84%
Standard 31 - 86%
Standard 32 - 87%
Standard 33 - 86%
All other standards above 90%.
For 4/15/2025 analysis - 
Standard 18 - 82%-84%
Standard 19 - 83%-84%
Standard 20 - 66%-69%
Standard 21 - 76%-63%
Standard 25 - 89%
Standard 26 - 87%
Standard 29 - 77%
Standard 30 - 89%
All other standards above 90%.</t>
  </si>
  <si>
    <t xml:space="preserve">Standard 10 for Greenlee for 10/15/2024 analysis. </t>
  </si>
  <si>
    <t>For 10/15/2024 analysis - 
All standards above 90%
For  4/15/2025 analysis - 
Standard 18 - 73%-88% 
Standard 20 - 58%-69% 
Standard 25 - 82%
Standard 26 - 82%
Standard 27 - 84%
Standard 28 - 73%
Standard 29 - 74%
Standard 30 - 80%
Standard 31 - 82%
Standard 32 - 65%
Standard 33 - 89% 
All other standards above 90%</t>
  </si>
  <si>
    <t xml:space="preserve">Standard 4 La Paz exception granted after 10/15/24 geomapping submission. </t>
  </si>
  <si>
    <t>Standard 10 for Cochise and La Paz Counties for 10/15/2024 analysis.
Standard 15 for La Paz County for 10/15/2024 analysis.</t>
  </si>
  <si>
    <t>Standard 4 for Greenlee and La Paz Counties for 10/15/2024 analysis.
Standards 43, 44, 45 for 10/15/2024 analysis.</t>
  </si>
  <si>
    <t xml:space="preserve">For all counties where the MCO is not meeting time and distance requirements AHCCCS  provides a list of non-par  AHCCCS registered providers in the county and nearby counties to assist in their network building. 
For standard 4 in La Paz and Greenlee county for both 10/15/2024, MCO continues researching new providers to recruit. 
For standards 43 the Contractor has reached out to specific facilties to engage and is in various stages of registration and contracting.  For standards 44 and 45, the Contractor continues to monitor licensing data to find new providers.
</t>
  </si>
  <si>
    <t>For all counties where the MCO is not meeting time and distance requirements AHCCCS  provides a list of non-par  AHCCCS registered providers in the county and nearby counties to assist in their network building. 
MCO has two subcontractors, Mercy Care and UnitedHealthCare.
For standard 4 and 17 for Apache County for 10/15/2024, MCO indicates both subcontractors are out of compliance and are researching new providers to recruit. 
For standard 12 for Apache County for 10/15/2024, MCO indicates both subcontractors are out of compliance and are researching new providers to recruit, allow members to utilize telehealth and out of network providers, and out-of-network providers when in-network providers within standards are not available.
For Standard 10 for Greenlee, and La Paz Counties for 10/15/2024, MCO indicates both subcontractorsare  out of compliance and are researching new providers to recruit, providing mobile denistry services and allowing members to utilize out-of-network providers when in-network providers within standards are not available.
For Standard 10 for Gila County, for 10/15/2024, MCO indicates only UnitedHealthcare is the subcontractor out of compliance and is researching new providers to recruit,  allow members to utilize out-of-network providers when in-network providers within standards are not available.
For Standard 2 for and La Paz Counties for 10/15/2024, MCO indicates only Mercy Care is the subcontractor out of compliance. MCO has recruited multiple new providers and expects gap to be closed by next reporting cycle. Members are allowed to utilize telehealth and out of network providers, and out-of-network providers when in-network providers within standards are not available.
For Standard 14 for Apache County for 10/15/2024, MCO indicates both subcontractorsare  out of compliance and are researching new providers to recruit, and allowing members to utilize out-of-network providers when in-network providers within standards are not available.
Standard 15 for Pima County for 10/15/2024 analysis only, MCO indicates only UnitedHealthCare is the subcontractor out of compliance. UnitedHealthCare has been researching new providers to recruit in the county and allows members to utilize out of network providers if an in-network provider is not within standards.
Standards 38-78
For standards  40, and 75, and other DD Group Home standards, the Contractor licenses and contracts with providers for these homes.  The Contractor closes facilities when there is a lack of members at the homes, and opens new ones as demand increases, it will license any new group homes as membership demands require it.</t>
  </si>
  <si>
    <t>For 10/15/2024 analysis - 
Standard 20 - 68%-75%
Standard 21 - 68%-75%
Standard 22 - 47%-48%
Standard 23 - 48%
Standard 26 - 55%
Standard 27 - 50%
Standard 28 - 53%
Standard 29 - 57%
Standard 30 - 88%
Standard 31 - 88%
Standard 32 - 84%
Standard 33 - 86%
Standard 34 - 86%
Standard 35 - 88%
All other standards above 90%.
For 4/15/2025 analysis - 
Standard 20 - 82%-84%
Standard 21 - 83%-84%
Standard 22 - 66%-69%
Standard 23 - 76%-63%
Standard 27 - 89%
Standard 28 - 87%
Standard 31 - 77%
Standard 32 - 89%
All other standards above 90%.</t>
  </si>
  <si>
    <t>For 10/15/2024 analysis - 
All standards above 90%
 4/15/2025 analysis - 
Standard 20 - 73%-88% 
Standard 22 - 58%-69% 
Standard 27 - 82%
Standard 28 - 82%
Standard 29 - 84%
Standard 30 - 73% 
Standard 31 - 74%
Standard 32 - 80%
Standard 33 - 82%
Standard 34 - 65% 
Standard 35 - 89%
All other standards above 90%</t>
  </si>
  <si>
    <t>Standard 13 for Pima County for 10/15/2024 analysis,
Standard 10 for Apache, Greenlee, and La Paz Counties for 10/15/2024 analysis,
Standard 4 for Coconino, and La Paz Counties for 10/15/2024 analysis.</t>
  </si>
  <si>
    <t>For all counties where the MCO is not meeting time and distance requirements AHCCCS  provides a list of non-par  AHCCCS registered providers in the county and nearby counties to assist in their network building. 
Standard 13 for Pima County for 10/15/2024 analysis, MCO is continuing to seek new providers while allowing members to use non-participating providers for services where in-network providers are not available.
Standard 10 for Apache, Greenlee, and La Paz Counties for 10/15/2024 analysis, MCO indicates review of AHCCCS registered providers indentified potential providers in both. MCO in the process of recruiting providers.
Standard 4 for Coconino, and La Paz Counties for 10/15/2024, MCO is monitoring the NCPDP database and AHCCCS registry for any pharmacies not contracted with the MCO for recruitment opportunies. Members may use mail pharmacy network.</t>
  </si>
  <si>
    <t>For 10/15/2024 analysis - 
Standard 16 - 68%-74%
Standard 17 - 68%-75%
Standard 18 - 45%-48%
Standard 19 - 48%
Standard 22 - 55%
Standard 23 - 50%
Standard 24 - 53%
Standard 25 - 57%
Standard 26 - 88%
Standard 27 - 88%
Standard 28 - 84%
Standard 29 - 87%
Standard 30 - 86%
All other standards above 90%.
For 4/15/2025 analysis - 
Standard 16 - 82%-84%
Standard 17 - 83%-84%
Standard 18 - 66%-69%
Standard 19 - 76%-77%
Standard 23 - 89%
Standard 24 - 87%
Standard 27 - 77%
Standard 28 - 88%
All other standards above 90%.</t>
  </si>
  <si>
    <t>Standard 4, 12, 14, and 17 for Apache County for 10/15/2024 analysis.
Standard 10 for Gila, Greenlee, and La Paz County for 10/15/2024 analysis.
Standard 15 for Pima County for 10/15/2024 analysis.
Standards 38, 40, 42, and 75 for 10/15/2024 analysis.
Standards 40, and 75 do not have the minimum number of group homes for 10/15/2024 analysis.</t>
  </si>
  <si>
    <t>Standard 73 for 10/15/24 analysis.</t>
  </si>
  <si>
    <t xml:space="preserve">For standard 73 the MCO the Contractor has outreached to potential providers to close the gap.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</si>
</sst>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5"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s>
  <fills count="7">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168">
    <xf numFmtId="0" fontId="0" fillId="0" borderId="0" xfId="0"/>
    <xf numFmtId="0" fontId="0" fillId="0" borderId="0" xfId="0" applyAlignment="1">
      <alignment wrapText="1"/>
    </xf>
    <xf numFmtId="0" fontId="2" fillId="0" borderId="0" xfId="1" applyFont="1" applyAlignment="1" applyProtection="1">
      <alignment vertical="center" wrapText="1"/>
    </xf>
    <xf numFmtId="0" fontId="10" fillId="0" borderId="0" xfId="0" applyFont="1"/>
    <xf numFmtId="0" fontId="4" fillId="2" borderId="3" xfId="0" applyFont="1" applyFill="1" applyBorder="1" applyAlignment="1">
      <alignment horizontal="center" vertical="center" wrapText="1"/>
    </xf>
    <xf numFmtId="0" fontId="3" fillId="0" borderId="0" xfId="0" applyFont="1"/>
    <xf numFmtId="0" fontId="4" fillId="2" borderId="8" xfId="0" applyFont="1" applyFill="1" applyBorder="1" applyAlignment="1">
      <alignment horizontal="left" vertical="center"/>
    </xf>
    <xf numFmtId="0" fontId="4" fillId="2" borderId="0" xfId="0" applyFont="1" applyFill="1" applyAlignment="1">
      <alignment horizontal="left" vertical="center" wrapText="1"/>
    </xf>
    <xf numFmtId="0" fontId="3" fillId="3" borderId="0" xfId="0"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wrapText="1"/>
    </xf>
    <xf numFmtId="0" fontId="3" fillId="0" borderId="0" xfId="0" applyFont="1" applyAlignment="1">
      <alignment horizontal="left" vertical="top"/>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12" fillId="0" borderId="0" xfId="1" applyFont="1" applyAlignment="1" applyProtection="1">
      <alignment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22" xfId="0" applyFont="1" applyBorder="1" applyAlignment="1">
      <alignment vertical="center" wrapText="1"/>
    </xf>
    <xf numFmtId="0" fontId="10" fillId="0" borderId="0" xfId="0" applyFont="1" applyAlignment="1">
      <alignment wrapText="1"/>
    </xf>
    <xf numFmtId="0" fontId="10" fillId="3" borderId="0" xfId="0" applyFont="1" applyFill="1" applyAlignment="1">
      <alignment wrapText="1"/>
    </xf>
    <xf numFmtId="0" fontId="3" fillId="3" borderId="0" xfId="0" applyFont="1" applyFill="1"/>
    <xf numFmtId="0" fontId="3" fillId="0" borderId="9" xfId="0" applyFont="1" applyBorder="1" applyAlignment="1">
      <alignment wrapText="1"/>
    </xf>
    <xf numFmtId="0" fontId="10" fillId="3" borderId="0" xfId="0" applyFont="1" applyFill="1" applyAlignment="1">
      <alignment vertical="center"/>
    </xf>
    <xf numFmtId="0" fontId="0" fillId="3" borderId="0" xfId="0" applyFill="1"/>
    <xf numFmtId="0" fontId="0" fillId="3" borderId="0" xfId="0" applyFill="1" applyAlignment="1">
      <alignment wrapText="1"/>
    </xf>
    <xf numFmtId="0" fontId="5" fillId="3" borderId="0" xfId="0" applyFont="1" applyFill="1" applyAlignment="1">
      <alignment vertical="center"/>
    </xf>
    <xf numFmtId="0" fontId="3" fillId="3" borderId="0" xfId="0" applyFont="1" applyFill="1" applyAlignment="1">
      <alignment horizontal="left" vertical="center"/>
    </xf>
    <xf numFmtId="0" fontId="0" fillId="3" borderId="0" xfId="0" applyFill="1" applyAlignment="1">
      <alignment horizontal="left" indent="1"/>
    </xf>
    <xf numFmtId="0" fontId="0" fillId="3" borderId="0" xfId="0" applyFill="1" applyAlignment="1">
      <alignment horizontal="left"/>
    </xf>
    <xf numFmtId="0" fontId="3" fillId="5" borderId="0" xfId="0" applyFont="1" applyFill="1" applyAlignment="1">
      <alignment vertical="center" wrapText="1"/>
    </xf>
    <xf numFmtId="0" fontId="3" fillId="5" borderId="0" xfId="0" applyFont="1" applyFill="1"/>
    <xf numFmtId="0" fontId="5" fillId="0" borderId="13" xfId="0" applyFont="1" applyBorder="1" applyAlignment="1">
      <alignment vertical="center" wrapText="1"/>
    </xf>
    <xf numFmtId="0" fontId="5" fillId="0" borderId="13"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5" fillId="0" borderId="14" xfId="0" applyFont="1" applyBorder="1" applyAlignment="1">
      <alignment vertical="center" wrapText="1"/>
    </xf>
    <xf numFmtId="0" fontId="3" fillId="3" borderId="0" xfId="2" applyFont="1" applyFill="1" applyAlignment="1" applyProtection="1">
      <alignment wrapText="1"/>
      <protection hidden="1"/>
    </xf>
    <xf numFmtId="0" fontId="5" fillId="0" borderId="14" xfId="0" applyFont="1" applyBorder="1" applyAlignment="1">
      <alignment vertical="center"/>
    </xf>
    <xf numFmtId="0" fontId="5" fillId="0" borderId="15" xfId="0" applyFont="1" applyBorder="1" applyAlignment="1">
      <alignment vertical="center" wrapText="1"/>
    </xf>
    <xf numFmtId="0" fontId="5" fillId="0" borderId="23" xfId="0" applyFont="1" applyBorder="1" applyAlignment="1">
      <alignment vertical="center" wrapText="1"/>
    </xf>
    <xf numFmtId="0" fontId="5" fillId="0" borderId="16" xfId="0" applyFont="1" applyBorder="1" applyAlignment="1">
      <alignment vertical="center" wrapText="1"/>
    </xf>
    <xf numFmtId="0" fontId="15" fillId="0" borderId="0" xfId="1" applyFont="1" applyFill="1" applyAlignment="1" applyProtection="1">
      <alignment vertical="center"/>
    </xf>
    <xf numFmtId="0" fontId="5" fillId="3" borderId="0" xfId="0" applyFont="1" applyFill="1" applyAlignment="1">
      <alignment wrapText="1"/>
    </xf>
    <xf numFmtId="0" fontId="5" fillId="4" borderId="0" xfId="0" applyFont="1" applyFill="1" applyAlignment="1">
      <alignment wrapText="1"/>
    </xf>
    <xf numFmtId="0" fontId="3" fillId="0" borderId="18" xfId="0" applyFont="1" applyBorder="1" applyAlignment="1">
      <alignment horizontal="left" vertical="center" wrapText="1"/>
    </xf>
    <xf numFmtId="0" fontId="3" fillId="6" borderId="2" xfId="0" applyFont="1" applyFill="1" applyBorder="1" applyProtection="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9" xfId="0" applyFont="1" applyBorder="1" applyAlignment="1">
      <alignment vertical="center" wrapText="1"/>
    </xf>
    <xf numFmtId="0" fontId="5" fillId="0" borderId="20" xfId="0" applyFont="1" applyBorder="1" applyAlignment="1">
      <alignment vertical="center"/>
    </xf>
    <xf numFmtId="0" fontId="5" fillId="0" borderId="22" xfId="0" applyFont="1" applyBorder="1" applyAlignment="1">
      <alignment vertical="center" wrapText="1"/>
    </xf>
    <xf numFmtId="0" fontId="6" fillId="0" borderId="0" xfId="1" applyFont="1" applyAlignment="1" applyProtection="1">
      <alignment vertical="center"/>
    </xf>
    <xf numFmtId="0" fontId="6" fillId="0" borderId="0" xfId="0" applyFont="1" applyAlignment="1">
      <alignment vertical="center"/>
    </xf>
    <xf numFmtId="0" fontId="11" fillId="0" borderId="9" xfId="0" applyFont="1" applyBorder="1"/>
    <xf numFmtId="0" fontId="11" fillId="0" borderId="0" xfId="0" applyFont="1"/>
    <xf numFmtId="0" fontId="5" fillId="0" borderId="21" xfId="0" applyFont="1" applyBorder="1" applyAlignment="1">
      <alignment vertical="center"/>
    </xf>
    <xf numFmtId="0" fontId="3" fillId="0" borderId="32" xfId="0" applyFont="1" applyBorder="1" applyAlignment="1">
      <alignment vertical="center" wrapText="1"/>
    </xf>
    <xf numFmtId="0" fontId="4" fillId="2" borderId="2" xfId="0" applyFont="1" applyFill="1" applyBorder="1" applyAlignment="1">
      <alignment horizontal="center" vertical="center" wrapText="1"/>
    </xf>
    <xf numFmtId="0" fontId="5" fillId="0" borderId="31" xfId="0" applyFont="1" applyBorder="1" applyAlignment="1">
      <alignment vertical="center"/>
    </xf>
    <xf numFmtId="0" fontId="5" fillId="0" borderId="31"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20" fillId="0" borderId="0" xfId="0" applyFont="1"/>
    <xf numFmtId="0" fontId="5" fillId="0" borderId="32" xfId="0" applyFont="1" applyBorder="1" applyAlignment="1">
      <alignment vertical="center" wrapText="1"/>
    </xf>
    <xf numFmtId="0" fontId="3" fillId="0" borderId="33" xfId="0" applyFont="1" applyBorder="1" applyAlignment="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lignment wrapText="1"/>
    </xf>
    <xf numFmtId="0" fontId="3" fillId="6" borderId="3" xfId="0" applyFont="1" applyFill="1" applyBorder="1" applyProtection="1">
      <protection locked="0"/>
    </xf>
    <xf numFmtId="0" fontId="3" fillId="6" borderId="10" xfId="0" applyFont="1" applyFill="1" applyBorder="1" applyProtection="1">
      <protection locked="0"/>
    </xf>
    <xf numFmtId="0" fontId="5" fillId="6" borderId="2" xfId="0" applyFont="1" applyFill="1" applyBorder="1" applyProtection="1">
      <protection locked="0"/>
    </xf>
    <xf numFmtId="14" fontId="3" fillId="6" borderId="3" xfId="0" applyNumberFormat="1" applyFont="1" applyFill="1" applyBorder="1" applyProtection="1">
      <protection locked="0"/>
    </xf>
    <xf numFmtId="14" fontId="3" fillId="6" borderId="10" xfId="0" applyNumberFormat="1" applyFont="1" applyFill="1" applyBorder="1" applyProtection="1">
      <protection locked="0"/>
    </xf>
    <xf numFmtId="0" fontId="13" fillId="0" borderId="0" xfId="0" applyFont="1"/>
    <xf numFmtId="0" fontId="4" fillId="2" borderId="0" xfId="0" applyFont="1" applyFill="1" applyAlignment="1">
      <alignment horizontal="left" vertical="center"/>
    </xf>
    <xf numFmtId="0" fontId="5" fillId="0" borderId="34" xfId="0" applyFont="1" applyBorder="1" applyAlignment="1">
      <alignment vertical="center"/>
    </xf>
    <xf numFmtId="0" fontId="5" fillId="0" borderId="34" xfId="0" applyFont="1" applyBorder="1" applyAlignment="1">
      <alignment vertical="center" wrapText="1"/>
    </xf>
    <xf numFmtId="0" fontId="6" fillId="0" borderId="11" xfId="0" applyFont="1" applyBorder="1" applyAlignment="1">
      <alignment horizontal="left" vertical="center"/>
    </xf>
    <xf numFmtId="0" fontId="6" fillId="0" borderId="4" xfId="0" applyFont="1" applyBorder="1" applyAlignment="1">
      <alignment horizontal="center" wrapText="1"/>
    </xf>
    <xf numFmtId="0" fontId="6" fillId="0" borderId="19" xfId="0" applyFont="1" applyBorder="1" applyAlignment="1">
      <alignment horizontal="center" wrapText="1"/>
    </xf>
    <xf numFmtId="0" fontId="4" fillId="2" borderId="1" xfId="0" applyFont="1" applyFill="1" applyBorder="1" applyAlignment="1">
      <alignment horizontal="center" vertical="center" wrapText="1"/>
    </xf>
    <xf numFmtId="0" fontId="5" fillId="0" borderId="32" xfId="0" applyFont="1" applyBorder="1" applyAlignment="1">
      <alignment horizontal="left" vertical="center" wrapText="1"/>
    </xf>
    <xf numFmtId="0" fontId="3" fillId="0" borderId="2" xfId="0" applyFont="1" applyBorder="1" applyAlignment="1">
      <alignment horizont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lignment horizontal="center" vertical="center" wrapText="1"/>
    </xf>
    <xf numFmtId="0" fontId="22" fillId="0" borderId="0" xfId="0" applyFont="1" applyAlignment="1">
      <alignment vertical="center"/>
    </xf>
    <xf numFmtId="0" fontId="21" fillId="0" borderId="0" xfId="0" applyFont="1"/>
    <xf numFmtId="0" fontId="3" fillId="0" borderId="0" xfId="0" applyFont="1" applyAlignment="1">
      <alignment horizontal="left" vertical="center" wrapText="1" indent="1"/>
    </xf>
    <xf numFmtId="0" fontId="3" fillId="0" borderId="0" xfId="0" applyFont="1" applyAlignment="1">
      <alignment horizontal="left"/>
    </xf>
    <xf numFmtId="0" fontId="23" fillId="0" borderId="0" xfId="0" applyFont="1" applyAlignment="1">
      <alignment horizontal="left" vertical="center" wrapText="1" indent="1"/>
    </xf>
    <xf numFmtId="0" fontId="11" fillId="0" borderId="0" xfId="0" applyFont="1" applyAlignment="1">
      <alignment horizontal="left" wrapText="1"/>
    </xf>
    <xf numFmtId="0" fontId="0" fillId="0" borderId="0" xfId="0" applyAlignment="1">
      <alignment vertical="top"/>
    </xf>
    <xf numFmtId="0" fontId="6" fillId="0" borderId="11" xfId="0" applyFont="1" applyBorder="1" applyAlignment="1">
      <alignment wrapText="1"/>
    </xf>
    <xf numFmtId="0" fontId="6" fillId="5" borderId="8" xfId="0" applyFont="1" applyFill="1" applyBorder="1" applyAlignment="1">
      <alignment wrapText="1"/>
    </xf>
    <xf numFmtId="0" fontId="4" fillId="5" borderId="8" xfId="0" applyFont="1" applyFill="1" applyBorder="1" applyAlignment="1">
      <alignment vertical="center" wrapText="1"/>
    </xf>
    <xf numFmtId="0" fontId="23" fillId="5" borderId="0" xfId="0" applyFont="1" applyFill="1" applyAlignment="1">
      <alignment vertical="center"/>
    </xf>
    <xf numFmtId="0" fontId="23" fillId="0" borderId="0" xfId="0" applyFont="1" applyAlignment="1">
      <alignment vertical="center"/>
    </xf>
    <xf numFmtId="0" fontId="23" fillId="0" borderId="0" xfId="0" applyFont="1"/>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18" xfId="0" applyFont="1" applyBorder="1" applyAlignment="1">
      <alignment horizontal="left" vertical="top" wrapText="1"/>
    </xf>
    <xf numFmtId="0" fontId="3" fillId="5" borderId="8" xfId="0" applyFont="1" applyFill="1" applyBorder="1" applyAlignment="1">
      <alignment wrapText="1"/>
    </xf>
    <xf numFmtId="14" fontId="3" fillId="5" borderId="8" xfId="0" applyNumberFormat="1" applyFont="1" applyFill="1" applyBorder="1" applyAlignment="1">
      <alignment wrapText="1"/>
    </xf>
    <xf numFmtId="0" fontId="5" fillId="5" borderId="8" xfId="0" applyFont="1" applyFill="1" applyBorder="1" applyAlignment="1">
      <alignment wrapText="1"/>
    </xf>
    <xf numFmtId="0" fontId="6" fillId="0" borderId="0" xfId="0" applyFont="1" applyAlignment="1">
      <alignment wrapText="1"/>
    </xf>
    <xf numFmtId="0" fontId="6" fillId="0" borderId="8" xfId="0" applyFont="1" applyBorder="1" applyAlignment="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lignment horizontal="left" vertical="center"/>
    </xf>
    <xf numFmtId="0" fontId="8" fillId="0" borderId="17" xfId="0" applyFont="1" applyBorder="1" applyAlignment="1">
      <alignment horizontal="center" wrapText="1"/>
    </xf>
    <xf numFmtId="0" fontId="8" fillId="0" borderId="25" xfId="0" applyFont="1" applyBorder="1" applyAlignment="1">
      <alignment horizontal="center" wrapText="1"/>
    </xf>
    <xf numFmtId="0" fontId="8" fillId="0" borderId="7" xfId="0" applyFont="1" applyBorder="1" applyAlignment="1">
      <alignment horizontal="center" wrapText="1"/>
    </xf>
    <xf numFmtId="14" fontId="5" fillId="6" borderId="2" xfId="0" applyNumberFormat="1" applyFont="1" applyFill="1" applyBorder="1" applyProtection="1">
      <protection locked="0"/>
    </xf>
    <xf numFmtId="0" fontId="3" fillId="0" borderId="0" xfId="0" applyFont="1" applyAlignment="1">
      <alignment wrapText="1"/>
    </xf>
    <xf numFmtId="0" fontId="5" fillId="0" borderId="26" xfId="0" applyFont="1" applyBorder="1" applyAlignment="1">
      <alignment horizontal="left" wrapText="1"/>
    </xf>
    <xf numFmtId="0" fontId="5" fillId="0" borderId="9" xfId="0" applyFont="1" applyBorder="1" applyAlignment="1">
      <alignment horizontal="left" wrapText="1"/>
    </xf>
    <xf numFmtId="0" fontId="5" fillId="0" borderId="27" xfId="0" applyFont="1" applyBorder="1" applyAlignment="1">
      <alignment horizontal="left"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19" xfId="0" applyFont="1" applyBorder="1" applyAlignment="1">
      <alignment horizontal="left" vertical="top" wrapText="1"/>
    </xf>
    <xf numFmtId="0" fontId="5"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13" fillId="0" borderId="0" xfId="0" applyFont="1"/>
    <xf numFmtId="0" fontId="4" fillId="2" borderId="20" xfId="0" applyFont="1" applyFill="1" applyBorder="1" applyAlignment="1">
      <alignment vertical="center" wrapText="1"/>
    </xf>
    <xf numFmtId="0" fontId="4" fillId="2" borderId="13" xfId="0" applyFont="1" applyFill="1" applyBorder="1" applyAlignment="1">
      <alignment vertical="center" wrapText="1"/>
    </xf>
    <xf numFmtId="0" fontId="5" fillId="0" borderId="0" xfId="0" applyFont="1" applyAlignment="1">
      <alignment wrapText="1"/>
    </xf>
    <xf numFmtId="0" fontId="13" fillId="0" borderId="0" xfId="0" applyFont="1" applyAlignment="1">
      <alignment wrapText="1"/>
    </xf>
    <xf numFmtId="0" fontId="4" fillId="2" borderId="21" xfId="0" applyFont="1" applyFill="1" applyBorder="1" applyAlignment="1">
      <alignment vertical="center" wrapText="1"/>
    </xf>
    <xf numFmtId="0" fontId="4" fillId="2" borderId="14" xfId="0" applyFont="1" applyFill="1" applyBorder="1" applyAlignment="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cgdmcoactions@cms.hhs.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topLeftCell="A6" zoomScale="90" zoomScaleNormal="90" workbookViewId="0">
      <selection activeCell="C22" sqref="C22"/>
    </sheetView>
  </sheetViews>
  <sheetFormatPr defaultColWidth="8.81640625" defaultRowHeight="14.5" x14ac:dyDescent="0.35"/>
  <cols>
    <col min="1" max="1" width="77.1796875" customWidth="1"/>
    <col min="2" max="2" width="24.54296875" customWidth="1"/>
    <col min="3" max="3" width="56" customWidth="1"/>
  </cols>
  <sheetData>
    <row r="1" spans="1:3" ht="23" thickBot="1" x14ac:dyDescent="0.4">
      <c r="A1" s="118" t="s">
        <v>0</v>
      </c>
      <c r="B1" s="119"/>
      <c r="C1" s="120"/>
    </row>
    <row r="2" spans="1:3" ht="196" customHeight="1" x14ac:dyDescent="0.35">
      <c r="A2" s="139" t="s">
        <v>1</v>
      </c>
      <c r="B2" s="140"/>
      <c r="C2" s="141"/>
    </row>
    <row r="3" spans="1:3" s="111" customFormat="1" ht="88" customHeight="1" x14ac:dyDescent="0.35">
      <c r="A3" s="148" t="s">
        <v>2</v>
      </c>
      <c r="B3" s="149"/>
      <c r="C3" s="150"/>
    </row>
    <row r="4" spans="1:3" ht="45" customHeight="1" x14ac:dyDescent="0.35">
      <c r="A4" s="151" t="s">
        <v>3</v>
      </c>
      <c r="B4" s="152"/>
      <c r="C4" s="153"/>
    </row>
    <row r="5" spans="1:3" ht="43.4" customHeight="1" x14ac:dyDescent="0.35">
      <c r="A5" s="148" t="s">
        <v>4</v>
      </c>
      <c r="B5" s="149"/>
      <c r="C5" s="150"/>
    </row>
    <row r="6" spans="1:3" ht="30.65" customHeight="1" x14ac:dyDescent="0.35">
      <c r="A6" s="148" t="s">
        <v>5</v>
      </c>
      <c r="B6" s="149"/>
      <c r="C6" s="150"/>
    </row>
    <row r="7" spans="1:3" ht="39.75" customHeight="1" x14ac:dyDescent="0.35">
      <c r="A7" s="148" t="s">
        <v>6</v>
      </c>
      <c r="B7" s="149"/>
      <c r="C7" s="150"/>
    </row>
    <row r="8" spans="1:3" ht="21.65" customHeight="1" thickBot="1" x14ac:dyDescent="0.4">
      <c r="A8" s="154" t="s">
        <v>7</v>
      </c>
      <c r="B8" s="155"/>
      <c r="C8" s="156"/>
    </row>
    <row r="9" spans="1:3" ht="17.25" customHeight="1" thickBot="1" x14ac:dyDescent="0.4">
      <c r="A9" s="105" t="s">
        <v>8</v>
      </c>
    </row>
    <row r="10" spans="1:3" ht="22.5" customHeight="1" thickBot="1" x14ac:dyDescent="0.4">
      <c r="A10" s="118" t="s">
        <v>9</v>
      </c>
      <c r="B10" s="119"/>
      <c r="C10" s="120"/>
    </row>
    <row r="11" spans="1:3" ht="62.25" customHeight="1" x14ac:dyDescent="0.35">
      <c r="A11" s="142" t="s">
        <v>10</v>
      </c>
      <c r="B11" s="143"/>
      <c r="C11" s="144"/>
    </row>
    <row r="12" spans="1:3" ht="25.75" customHeight="1" x14ac:dyDescent="0.35">
      <c r="A12" s="110" t="s">
        <v>11</v>
      </c>
      <c r="B12" s="60" t="s">
        <v>12</v>
      </c>
      <c r="C12" s="60" t="s">
        <v>13</v>
      </c>
    </row>
    <row r="13" spans="1:3" x14ac:dyDescent="0.35">
      <c r="A13" s="107" t="s">
        <v>14</v>
      </c>
      <c r="B13" s="5" t="s">
        <v>15</v>
      </c>
      <c r="C13" s="108">
        <v>1</v>
      </c>
    </row>
    <row r="14" spans="1:3" ht="14.5" customHeight="1" x14ac:dyDescent="0.35">
      <c r="A14" s="107" t="s">
        <v>16</v>
      </c>
      <c r="B14" s="5" t="s">
        <v>17</v>
      </c>
      <c r="C14" s="108">
        <v>15</v>
      </c>
    </row>
    <row r="15" spans="1:3" ht="0.65" customHeight="1" x14ac:dyDescent="0.35">
      <c r="A15" s="109" t="s">
        <v>18</v>
      </c>
      <c r="B15" s="5"/>
      <c r="C15" s="108"/>
    </row>
    <row r="16" spans="1:3" ht="14.5" customHeight="1" thickBot="1" x14ac:dyDescent="0.4">
      <c r="A16" s="106" t="s">
        <v>8</v>
      </c>
    </row>
    <row r="17" spans="1:3" ht="23" thickBot="1" x14ac:dyDescent="0.4">
      <c r="A17" s="145" t="s">
        <v>19</v>
      </c>
      <c r="B17" s="146"/>
      <c r="C17" s="147"/>
    </row>
    <row r="18" spans="1:3" ht="45" customHeight="1" x14ac:dyDescent="0.35">
      <c r="A18" s="139" t="s">
        <v>20</v>
      </c>
      <c r="B18" s="140"/>
      <c r="C18" s="141"/>
    </row>
    <row r="19" spans="1:3" ht="36.65" customHeight="1" thickBot="1" x14ac:dyDescent="0.4">
      <c r="A19" s="136" t="s">
        <v>21</v>
      </c>
      <c r="B19" s="137"/>
      <c r="C19" s="138"/>
    </row>
    <row r="20" spans="1:3" x14ac:dyDescent="0.35">
      <c r="A20" s="106"/>
    </row>
    <row r="21" spans="1:3" ht="75.650000000000006" customHeight="1" x14ac:dyDescent="0.35">
      <c r="A21" s="135" t="s">
        <v>22</v>
      </c>
      <c r="B21" s="135"/>
      <c r="C21" s="135"/>
    </row>
    <row r="22" spans="1:3" x14ac:dyDescent="0.35">
      <c r="A22" s="106" t="s">
        <v>23</v>
      </c>
    </row>
  </sheetData>
  <sheetProtection algorithmName="SHA-512" hashValue="F8LEwTzxxm2d7DJyV3i5Q0st/LsZWCif0Z2ZZ89pvBoD+oCt/OKXteJKlehJ4/4gvSMvvjoHwAThHp6GKSQxHg==" saltValue="IksS00+PUfI8deZ+etYD7A==" spinCount="100000" sheet="1" objects="1" scenarios="1"/>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IF('I_State&amp;Prog_Info'!L15="","[Program 8]",'I_State&amp;Prog_Info'!L15)</f>
        <v>[Program 8]</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IF('I_State&amp;Prog_Info'!L17="","(Placeholder for plan type)",'I_State&amp;Prog_Info'!L17)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IF('I_State&amp;Prog_Info'!L59="","(Placeholder for providers)",'I_State&amp;Prog_Info'!L59)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IF('I_State&amp;Prog_Info'!L39="","(Placeholder for separate analysis and results document)",'I_State&amp;Prog_Info'!L39)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IF('I_State&amp;Prog_Info'!L40="","(Placeholder for separate analysis and results document)",'I_State&amp;Prog_Info'!L40)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IF('I_State&amp;Prog_Info'!L41="","(Placeholder for separate analysis and results document)",'I_State&amp;Prog_Info'!L41)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IF('I_State&amp;Prog_Info'!M15="","[Program 9]",'I_State&amp;Prog_Info'!M15)</f>
        <v>[Program 9]</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IF('I_State&amp;Prog_Info'!M17="","(Placeholder for plan type)",'I_State&amp;Prog_Info'!M17)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IF('I_State&amp;Prog_Info'!M59="","(Placeholder for providers)",'I_State&amp;Prog_Info'!M59)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IF('I_State&amp;Prog_Info'!M39="","(Placeholder for separate analysis and results document)",'I_State&amp;Prog_Info'!M39)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IF('I_State&amp;Prog_Info'!M40="","(Placeholder for separate analysis and results document)",'I_State&amp;Prog_Info'!M40)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IF('I_State&amp;Prog_Info'!M41="","(Placeholder for separate analysis and results document)",'I_State&amp;Prog_Info'!M41)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IF('I_State&amp;Prog_Info'!N15="","[Program 10]",'I_State&amp;Prog_Info'!N15)</f>
        <v>[Program 10]</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IF('I_State&amp;Prog_Info'!N17="","(Placeholder for plan type)",'I_State&amp;Prog_Info'!N17)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IF('I_State&amp;Prog_Info'!N59="","(Placeholder for providers)",'I_State&amp;Prog_Info'!N59)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IF('I_State&amp;Prog_Info'!N39="","(Placeholder for separate analysis and results document)",'I_State&amp;Prog_Info'!N39)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IF('I_State&amp;Prog_Info'!N40="","(Placeholder for separate analysis and results document)",'I_State&amp;Prog_Info'!N40)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IF('I_State&amp;Prog_Info'!N41="","(Placeholder for separate analysis and results document)",'I_State&amp;Prog_Info'!N41)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IF('I_State&amp;Prog_Info'!O15="","[Program 11]",'I_State&amp;Prog_Info'!O15)</f>
        <v>[Program 11]</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IF('I_State&amp;Prog_Info'!O17="","(Placeholder for plan type)",'I_State&amp;Prog_Info'!O17)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IF('I_State&amp;Prog_Info'!O59="","(Placeholder for providers)",'I_State&amp;Prog_Info'!O59)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IF('I_State&amp;Prog_Info'!O39="","(Placeholder for separate analysis and results document)",'I_State&amp;Prog_Info'!O39)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IF('I_State&amp;Prog_Info'!O40="","(Placeholder for separate analysis and results document)",'I_State&amp;Prog_Info'!O40)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IF('I_State&amp;Prog_Info'!O41="","(Placeholder for separate analysis and results document)",'I_State&amp;Prog_Info'!O41)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IF('I_State&amp;Prog_Info'!P15="","[Program 12]",'I_State&amp;Prog_Info'!P15)</f>
        <v>[Program 12]</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IF('I_State&amp;Prog_Info'!P17="","(Placeholder for plan type)",'I_State&amp;Prog_Info'!P17)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IF('I_State&amp;Prog_Info'!P59="","(Placeholder for providers)",'I_State&amp;Prog_Info'!P59)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IF('I_State&amp;Prog_Info'!P39="","(Placeholder for separate analysis and results document)",'I_State&amp;Prog_Info'!P39)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IF('I_State&amp;Prog_Info'!P40="","(Placeholder for separate analysis and results document)",'I_State&amp;Prog_Info'!P40)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IF('I_State&amp;Prog_Info'!P41="","(Placeholder for separate analysis and results document)",'I_State&amp;Prog_Info'!P41)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IF('I_State&amp;Prog_Info'!Q15="","[Program 13]",'I_State&amp;Prog_Info'!Q15)</f>
        <v>[Program 13]</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IF('I_State&amp;Prog_Info'!Q17="","(Placeholder for plan type)",'I_State&amp;Prog_Info'!Q17)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IF('I_State&amp;Prog_Info'!Q59="","(Placeholder for providers)",'I_State&amp;Prog_Info'!Q59)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IF('I_State&amp;Prog_Info'!Q39="","(Placeholder for separate analysis and results document)",'I_State&amp;Prog_Info'!Q39)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IF('I_State&amp;Prog_Info'!Q40="","(Placeholder for separate analysis and results document)",'I_State&amp;Prog_Info'!Q40)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IF('I_State&amp;Prog_Info'!Q41="","(Placeholder for separate analysis and results document)",'I_State&amp;Prog_Info'!Q41)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IF('I_State&amp;Prog_Info'!R15="","[Program 14]",'I_State&amp;Prog_Info'!R15)</f>
        <v>[Program 14]</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IF('I_State&amp;Prog_Info'!R17="","(Placeholder for plan type)",'I_State&amp;Prog_Info'!R17)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IF('I_State&amp;Prog_Info'!R59="","(Placeholder for providers)",'I_State&amp;Prog_Info'!R59)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IF('I_State&amp;Prog_Info'!R39="","(Placeholder for separate analysis and results document)",'I_State&amp;Prog_Info'!R39)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IF('I_State&amp;Prog_Info'!R40="","(Placeholder for separate analysis and results document)",'I_State&amp;Prog_Info'!R40)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IF('I_State&amp;Prog_Info'!R41="","(Placeholder for separate analysis and results document)",'I_State&amp;Prog_Info'!R41)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IF('I_State&amp;Prog_Info'!S15="","[Program 15]",'I_State&amp;Prog_Info'!S15)</f>
        <v>[Program 15]</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IF('I_State&amp;Prog_Info'!S17="","(Placeholder for plan type)",'I_State&amp;Prog_Info'!S17)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IF('I_State&amp;Prog_Info'!S59="","(Placeholder for providers)",'I_State&amp;Prog_Info'!S59)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IF('I_State&amp;Prog_Info'!S39="","(Placeholder for separate analysis and results document)",'I_State&amp;Prog_Info'!S39)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IF('I_State&amp;Prog_Info'!S40="","(Placeholder for separate analysis and results document)",'I_State&amp;Prog_Info'!S40)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IF('I_State&amp;Prog_Info'!S41="","(Placeholder for separate analysis and results document)",'I_State&amp;Prog_Info'!S41)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V53"/>
  <sheetViews>
    <sheetView zoomScale="80" zoomScaleNormal="80" workbookViewId="0">
      <selection activeCell="E2" sqref="E2"/>
    </sheetView>
  </sheetViews>
  <sheetFormatPr defaultColWidth="9.453125" defaultRowHeight="14" x14ac:dyDescent="0.3"/>
  <cols>
    <col min="1" max="1" width="9.453125" style="26"/>
    <col min="2" max="2" width="19.453125" style="26" customWidth="1"/>
    <col min="3" max="3" width="9.453125" style="26"/>
    <col min="4" max="5" width="21.453125" style="26" customWidth="1"/>
    <col min="6" max="6" width="21.453125" style="8" customWidth="1"/>
    <col min="7" max="7" width="19" style="8" customWidth="1"/>
    <col min="8" max="8" width="19.54296875" style="8" customWidth="1"/>
    <col min="9" max="9" width="18.453125" style="8" customWidth="1"/>
    <col min="10" max="10" width="19.54296875" style="25" customWidth="1"/>
    <col min="11" max="12" width="18.453125" style="8" customWidth="1"/>
    <col min="13" max="13" width="30.1796875" style="8" customWidth="1"/>
    <col min="14" max="14" width="12.453125" style="8" customWidth="1"/>
    <col min="15" max="22" width="12.453125" style="10" customWidth="1"/>
    <col min="23" max="16384" width="9.453125" style="5"/>
  </cols>
  <sheetData>
    <row r="1" spans="1:22" ht="14.5" thickBot="1" x14ac:dyDescent="0.35">
      <c r="A1" s="59" t="s">
        <v>509</v>
      </c>
      <c r="B1" s="60"/>
      <c r="C1" s="5"/>
      <c r="D1" s="5"/>
      <c r="E1" s="5"/>
      <c r="F1" s="10"/>
      <c r="G1" s="27"/>
      <c r="H1" s="27"/>
      <c r="I1" s="27"/>
      <c r="J1" s="24"/>
      <c r="K1" s="27"/>
      <c r="L1" s="27"/>
      <c r="M1" s="27"/>
      <c r="N1" s="10"/>
    </row>
    <row r="2" spans="1:22" s="12" customFormat="1" ht="28.5" thickBot="1" x14ac:dyDescent="0.4">
      <c r="A2" s="13" t="s">
        <v>510</v>
      </c>
      <c r="B2" s="13" t="s">
        <v>51</v>
      </c>
      <c r="C2" s="13" t="s">
        <v>511</v>
      </c>
      <c r="D2" s="13" t="s">
        <v>512</v>
      </c>
      <c r="E2" s="13" t="s">
        <v>513</v>
      </c>
      <c r="F2" s="13" t="s">
        <v>272</v>
      </c>
      <c r="G2" s="14" t="s">
        <v>514</v>
      </c>
      <c r="H2" s="14" t="s">
        <v>515</v>
      </c>
      <c r="I2" s="14" t="s">
        <v>516</v>
      </c>
      <c r="J2" s="14" t="s">
        <v>517</v>
      </c>
      <c r="K2" s="14" t="s">
        <v>518</v>
      </c>
      <c r="L2" s="14" t="s">
        <v>352</v>
      </c>
      <c r="M2" s="14" t="s">
        <v>519</v>
      </c>
      <c r="N2" s="14" t="s">
        <v>520</v>
      </c>
      <c r="O2" s="11"/>
      <c r="P2" s="11"/>
      <c r="Q2" s="11"/>
      <c r="R2" s="11"/>
      <c r="S2" s="11"/>
      <c r="T2" s="11"/>
      <c r="U2" s="11"/>
      <c r="V2" s="11"/>
    </row>
    <row r="3" spans="1:22" ht="56" x14ac:dyDescent="0.3">
      <c r="A3" s="18" t="s">
        <v>521</v>
      </c>
      <c r="B3" s="42" t="s">
        <v>522</v>
      </c>
      <c r="C3" s="20" t="s">
        <v>90</v>
      </c>
      <c r="D3" s="42" t="s">
        <v>523</v>
      </c>
      <c r="E3" s="42" t="s">
        <v>524</v>
      </c>
      <c r="F3" s="8" t="s">
        <v>525</v>
      </c>
      <c r="G3" s="8" t="s">
        <v>88</v>
      </c>
      <c r="H3" s="8" t="s">
        <v>334</v>
      </c>
      <c r="I3" s="8" t="s">
        <v>327</v>
      </c>
      <c r="J3" s="48" t="s">
        <v>338</v>
      </c>
      <c r="K3" s="8" t="s">
        <v>526</v>
      </c>
      <c r="L3" s="8" t="s">
        <v>354</v>
      </c>
      <c r="M3" s="8" t="s">
        <v>374</v>
      </c>
      <c r="N3" s="8" t="s">
        <v>76</v>
      </c>
    </row>
    <row r="4" spans="1:22" ht="71.25" customHeight="1" x14ac:dyDescent="0.3">
      <c r="A4" s="19" t="s">
        <v>527</v>
      </c>
      <c r="B4" s="42" t="s">
        <v>528</v>
      </c>
      <c r="C4" s="20" t="s">
        <v>91</v>
      </c>
      <c r="D4" s="42" t="s">
        <v>132</v>
      </c>
      <c r="E4" s="42" t="s">
        <v>529</v>
      </c>
      <c r="F4" s="8" t="s">
        <v>414</v>
      </c>
      <c r="G4" s="8" t="s">
        <v>93</v>
      </c>
      <c r="H4" s="8" t="s">
        <v>530</v>
      </c>
      <c r="I4" s="8" t="s">
        <v>325</v>
      </c>
      <c r="J4" s="48" t="s">
        <v>531</v>
      </c>
      <c r="K4" s="8" t="s">
        <v>532</v>
      </c>
      <c r="L4" s="8" t="s">
        <v>533</v>
      </c>
      <c r="M4" s="8" t="s">
        <v>373</v>
      </c>
      <c r="N4" s="8" t="s">
        <v>534</v>
      </c>
    </row>
    <row r="5" spans="1:22" ht="42" x14ac:dyDescent="0.3">
      <c r="A5" s="19" t="s">
        <v>45</v>
      </c>
      <c r="B5" s="42" t="s">
        <v>535</v>
      </c>
      <c r="C5" s="19"/>
      <c r="D5" s="19"/>
      <c r="E5" s="19"/>
      <c r="F5" s="8" t="s">
        <v>274</v>
      </c>
      <c r="G5" s="8" t="s">
        <v>96</v>
      </c>
      <c r="H5" s="8" t="s">
        <v>536</v>
      </c>
      <c r="I5" s="8" t="s">
        <v>323</v>
      </c>
      <c r="J5" s="48" t="s">
        <v>537</v>
      </c>
      <c r="K5" s="8" t="s">
        <v>538</v>
      </c>
      <c r="L5" s="8" t="s">
        <v>350</v>
      </c>
      <c r="N5" s="8" t="s">
        <v>539</v>
      </c>
    </row>
    <row r="6" spans="1:22" ht="42" x14ac:dyDescent="0.3">
      <c r="A6" s="19" t="s">
        <v>540</v>
      </c>
      <c r="B6" s="42" t="s">
        <v>541</v>
      </c>
      <c r="C6" s="19"/>
      <c r="D6" s="19"/>
      <c r="E6" s="19"/>
      <c r="F6" s="8" t="s">
        <v>275</v>
      </c>
      <c r="G6" s="8" t="s">
        <v>99</v>
      </c>
      <c r="H6" s="8" t="s">
        <v>542</v>
      </c>
      <c r="I6" s="8" t="s">
        <v>543</v>
      </c>
      <c r="J6" s="48" t="s">
        <v>544</v>
      </c>
      <c r="K6" s="8" t="s">
        <v>545</v>
      </c>
      <c r="N6" s="8" t="s">
        <v>546</v>
      </c>
    </row>
    <row r="7" spans="1:22" ht="56" x14ac:dyDescent="0.3">
      <c r="A7" s="19" t="s">
        <v>547</v>
      </c>
      <c r="B7" s="42" t="s">
        <v>548</v>
      </c>
      <c r="C7" s="19"/>
      <c r="D7" s="19"/>
      <c r="E7" s="19"/>
      <c r="F7" s="8" t="s">
        <v>549</v>
      </c>
      <c r="G7" s="8" t="s">
        <v>102</v>
      </c>
      <c r="H7" s="8" t="s">
        <v>550</v>
      </c>
      <c r="I7" s="9" t="s">
        <v>551</v>
      </c>
      <c r="J7" s="48" t="s">
        <v>342</v>
      </c>
      <c r="K7" s="8" t="s">
        <v>552</v>
      </c>
      <c r="N7" s="9" t="s">
        <v>551</v>
      </c>
    </row>
    <row r="8" spans="1:22" ht="56" x14ac:dyDescent="0.3">
      <c r="A8" s="19" t="s">
        <v>553</v>
      </c>
      <c r="B8" s="42" t="s">
        <v>554</v>
      </c>
      <c r="C8" s="19"/>
      <c r="D8" s="19"/>
      <c r="E8" s="19"/>
      <c r="F8" s="8" t="s">
        <v>555</v>
      </c>
      <c r="G8" s="8" t="s">
        <v>105</v>
      </c>
      <c r="H8" s="8" t="s">
        <v>556</v>
      </c>
      <c r="J8" s="48" t="s">
        <v>343</v>
      </c>
      <c r="K8" s="8" t="s">
        <v>349</v>
      </c>
    </row>
    <row r="9" spans="1:22" ht="56" x14ac:dyDescent="0.3">
      <c r="A9" s="19" t="s">
        <v>557</v>
      </c>
      <c r="B9" s="42" t="s">
        <v>558</v>
      </c>
      <c r="C9" s="19"/>
      <c r="D9" s="19"/>
      <c r="E9" s="19"/>
      <c r="F9" s="8" t="s">
        <v>559</v>
      </c>
      <c r="G9" s="8" t="s">
        <v>108</v>
      </c>
      <c r="H9" s="8" t="s">
        <v>560</v>
      </c>
      <c r="J9" s="48" t="s">
        <v>344</v>
      </c>
      <c r="K9" s="8" t="s">
        <v>350</v>
      </c>
    </row>
    <row r="10" spans="1:22" ht="56" x14ac:dyDescent="0.3">
      <c r="A10" s="19" t="s">
        <v>561</v>
      </c>
      <c r="B10" s="42" t="s">
        <v>562</v>
      </c>
      <c r="C10" s="19"/>
      <c r="D10" s="19"/>
      <c r="E10" s="19"/>
      <c r="F10" s="8" t="s">
        <v>424</v>
      </c>
      <c r="G10" s="8" t="s">
        <v>111</v>
      </c>
      <c r="H10" s="8" t="s">
        <v>563</v>
      </c>
      <c r="J10" s="49" t="s">
        <v>551</v>
      </c>
      <c r="K10" s="9" t="s">
        <v>551</v>
      </c>
    </row>
    <row r="11" spans="1:22" x14ac:dyDescent="0.3">
      <c r="A11" s="19" t="s">
        <v>564</v>
      </c>
      <c r="B11" s="19"/>
      <c r="C11" s="19"/>
      <c r="D11" s="19"/>
      <c r="E11" s="19"/>
      <c r="F11" s="8" t="s">
        <v>565</v>
      </c>
      <c r="G11" s="8" t="s">
        <v>114</v>
      </c>
      <c r="H11" s="8" t="s">
        <v>542</v>
      </c>
    </row>
    <row r="12" spans="1:22" ht="28" x14ac:dyDescent="0.3">
      <c r="A12" s="19" t="s">
        <v>566</v>
      </c>
      <c r="B12" s="19"/>
      <c r="C12" s="19"/>
      <c r="D12" s="19"/>
      <c r="E12" s="19"/>
      <c r="F12" s="9" t="s">
        <v>551</v>
      </c>
      <c r="G12" s="8" t="s">
        <v>117</v>
      </c>
      <c r="H12" s="9" t="s">
        <v>551</v>
      </c>
    </row>
    <row r="13" spans="1:22" x14ac:dyDescent="0.3">
      <c r="A13" s="19" t="s">
        <v>567</v>
      </c>
      <c r="B13" s="19"/>
      <c r="C13" s="19"/>
      <c r="D13" s="19"/>
      <c r="E13" s="19"/>
      <c r="G13" s="8" t="s">
        <v>120</v>
      </c>
    </row>
    <row r="14" spans="1:22" ht="28" x14ac:dyDescent="0.3">
      <c r="A14" s="19" t="s">
        <v>568</v>
      </c>
      <c r="B14" s="19"/>
      <c r="C14" s="19"/>
      <c r="D14" s="19"/>
      <c r="E14" s="19"/>
      <c r="G14" s="9" t="s">
        <v>551</v>
      </c>
    </row>
    <row r="15" spans="1:22" x14ac:dyDescent="0.3">
      <c r="A15" s="19" t="s">
        <v>569</v>
      </c>
      <c r="B15" s="19"/>
      <c r="C15" s="19"/>
      <c r="D15" s="19"/>
      <c r="E15" s="19"/>
    </row>
    <row r="16" spans="1:22" x14ac:dyDescent="0.3">
      <c r="A16" s="19" t="s">
        <v>570</v>
      </c>
      <c r="B16" s="19"/>
      <c r="C16" s="19"/>
      <c r="D16" s="19"/>
      <c r="E16" s="19"/>
    </row>
    <row r="17" spans="1:5" x14ac:dyDescent="0.3">
      <c r="A17" s="19" t="s">
        <v>571</v>
      </c>
      <c r="B17" s="19"/>
      <c r="C17" s="19"/>
      <c r="D17" s="19"/>
      <c r="E17" s="19"/>
    </row>
    <row r="18" spans="1:5" x14ac:dyDescent="0.3">
      <c r="A18" s="19" t="s">
        <v>572</v>
      </c>
      <c r="B18" s="19"/>
      <c r="C18" s="19"/>
      <c r="D18" s="19"/>
      <c r="E18" s="19"/>
    </row>
    <row r="19" spans="1:5" x14ac:dyDescent="0.3">
      <c r="A19" s="19" t="s">
        <v>573</v>
      </c>
      <c r="B19" s="19"/>
      <c r="C19" s="19"/>
      <c r="D19" s="19"/>
      <c r="E19" s="19"/>
    </row>
    <row r="20" spans="1:5" x14ac:dyDescent="0.3">
      <c r="A20" s="19" t="s">
        <v>574</v>
      </c>
      <c r="B20" s="19"/>
      <c r="C20" s="19"/>
      <c r="D20" s="19"/>
      <c r="E20" s="19"/>
    </row>
    <row r="21" spans="1:5" x14ac:dyDescent="0.3">
      <c r="A21" s="19" t="s">
        <v>575</v>
      </c>
      <c r="B21" s="19"/>
      <c r="C21" s="19"/>
      <c r="D21" s="19"/>
      <c r="E21" s="19"/>
    </row>
    <row r="22" spans="1:5" x14ac:dyDescent="0.3">
      <c r="A22" s="19" t="s">
        <v>576</v>
      </c>
      <c r="B22" s="19"/>
      <c r="C22" s="19"/>
      <c r="D22" s="19"/>
      <c r="E22" s="19"/>
    </row>
    <row r="23" spans="1:5" x14ac:dyDescent="0.3">
      <c r="A23" s="19" t="s">
        <v>577</v>
      </c>
      <c r="B23" s="19"/>
      <c r="C23" s="19"/>
      <c r="D23" s="19"/>
      <c r="E23" s="19"/>
    </row>
    <row r="24" spans="1:5" x14ac:dyDescent="0.3">
      <c r="A24" s="19" t="s">
        <v>578</v>
      </c>
      <c r="B24" s="19"/>
      <c r="C24" s="19"/>
      <c r="D24" s="19"/>
      <c r="E24" s="19"/>
    </row>
    <row r="25" spans="1:5" x14ac:dyDescent="0.3">
      <c r="A25" s="19" t="s">
        <v>579</v>
      </c>
      <c r="B25" s="19"/>
      <c r="C25" s="19"/>
      <c r="D25" s="19"/>
      <c r="E25" s="19"/>
    </row>
    <row r="26" spans="1:5" x14ac:dyDescent="0.3">
      <c r="A26" s="19" t="s">
        <v>580</v>
      </c>
      <c r="B26" s="19"/>
      <c r="C26" s="19"/>
      <c r="D26" s="19"/>
      <c r="E26" s="19"/>
    </row>
    <row r="27" spans="1:5" x14ac:dyDescent="0.3">
      <c r="A27" s="19" t="s">
        <v>581</v>
      </c>
      <c r="B27" s="19"/>
      <c r="C27" s="19"/>
      <c r="D27" s="19"/>
      <c r="E27" s="19"/>
    </row>
    <row r="28" spans="1:5" x14ac:dyDescent="0.3">
      <c r="A28" s="19" t="s">
        <v>582</v>
      </c>
      <c r="B28" s="19"/>
      <c r="C28" s="19"/>
      <c r="D28" s="19"/>
      <c r="E28" s="19"/>
    </row>
    <row r="29" spans="1:5" x14ac:dyDescent="0.3">
      <c r="A29" s="19" t="s">
        <v>583</v>
      </c>
      <c r="B29" s="19"/>
      <c r="C29" s="19"/>
      <c r="D29" s="19"/>
      <c r="E29" s="19"/>
    </row>
    <row r="30" spans="1:5" x14ac:dyDescent="0.3">
      <c r="A30" s="19" t="s">
        <v>584</v>
      </c>
      <c r="B30" s="19"/>
      <c r="C30" s="19"/>
      <c r="D30" s="19"/>
      <c r="E30" s="19"/>
    </row>
    <row r="31" spans="1:5" x14ac:dyDescent="0.3">
      <c r="A31" s="19" t="s">
        <v>585</v>
      </c>
      <c r="B31" s="19"/>
      <c r="C31" s="19"/>
      <c r="D31" s="19"/>
      <c r="E31" s="19"/>
    </row>
    <row r="32" spans="1:5" x14ac:dyDescent="0.3">
      <c r="A32" s="19" t="s">
        <v>586</v>
      </c>
      <c r="B32" s="19"/>
      <c r="C32" s="19"/>
      <c r="D32" s="19"/>
      <c r="E32" s="19"/>
    </row>
    <row r="33" spans="1:5" x14ac:dyDescent="0.3">
      <c r="A33" s="19" t="s">
        <v>587</v>
      </c>
      <c r="B33" s="19"/>
      <c r="C33" s="19"/>
      <c r="D33" s="19"/>
      <c r="E33" s="19"/>
    </row>
    <row r="34" spans="1:5" x14ac:dyDescent="0.3">
      <c r="A34" s="19" t="s">
        <v>588</v>
      </c>
      <c r="B34" s="19"/>
      <c r="C34" s="19"/>
      <c r="D34" s="19"/>
      <c r="E34" s="19"/>
    </row>
    <row r="35" spans="1:5" x14ac:dyDescent="0.3">
      <c r="A35" s="19" t="s">
        <v>589</v>
      </c>
      <c r="B35" s="19"/>
      <c r="C35" s="19"/>
      <c r="D35" s="19"/>
      <c r="E35" s="19"/>
    </row>
    <row r="36" spans="1:5" x14ac:dyDescent="0.3">
      <c r="A36" s="19" t="s">
        <v>590</v>
      </c>
      <c r="B36" s="19"/>
      <c r="C36" s="19"/>
      <c r="D36" s="19"/>
      <c r="E36" s="19"/>
    </row>
    <row r="37" spans="1:5" x14ac:dyDescent="0.3">
      <c r="A37" s="20" t="s">
        <v>591</v>
      </c>
      <c r="B37" s="20"/>
      <c r="C37" s="20"/>
      <c r="D37" s="20"/>
      <c r="E37" s="20"/>
    </row>
    <row r="38" spans="1:5" x14ac:dyDescent="0.3">
      <c r="A38" s="20" t="s">
        <v>592</v>
      </c>
      <c r="B38" s="20"/>
      <c r="C38" s="20"/>
      <c r="D38" s="20"/>
      <c r="E38" s="20"/>
    </row>
    <row r="39" spans="1:5" x14ac:dyDescent="0.3">
      <c r="A39" s="20" t="s">
        <v>593</v>
      </c>
      <c r="B39" s="20"/>
      <c r="C39" s="20"/>
      <c r="D39" s="20"/>
      <c r="E39" s="20"/>
    </row>
    <row r="40" spans="1:5" x14ac:dyDescent="0.3">
      <c r="A40" s="20" t="s">
        <v>594</v>
      </c>
      <c r="B40" s="20"/>
      <c r="C40" s="20"/>
      <c r="D40" s="20"/>
      <c r="E40" s="20"/>
    </row>
    <row r="41" spans="1:5" x14ac:dyDescent="0.3">
      <c r="A41" s="20" t="s">
        <v>595</v>
      </c>
      <c r="B41" s="20"/>
      <c r="C41" s="20"/>
      <c r="D41" s="20"/>
      <c r="E41" s="20"/>
    </row>
    <row r="42" spans="1:5" x14ac:dyDescent="0.3">
      <c r="A42" s="20" t="s">
        <v>596</v>
      </c>
      <c r="B42" s="20"/>
      <c r="C42" s="20"/>
      <c r="D42" s="20"/>
      <c r="E42" s="20"/>
    </row>
    <row r="43" spans="1:5" x14ac:dyDescent="0.3">
      <c r="A43" s="20" t="s">
        <v>597</v>
      </c>
      <c r="B43" s="20"/>
      <c r="C43" s="20"/>
      <c r="D43" s="20"/>
      <c r="E43" s="20"/>
    </row>
    <row r="44" spans="1:5" x14ac:dyDescent="0.3">
      <c r="A44" s="20" t="s">
        <v>598</v>
      </c>
      <c r="B44" s="20"/>
      <c r="C44" s="20"/>
      <c r="D44" s="20"/>
      <c r="E44" s="20"/>
    </row>
    <row r="45" spans="1:5" x14ac:dyDescent="0.3">
      <c r="A45" s="20" t="s">
        <v>599</v>
      </c>
      <c r="B45" s="20"/>
      <c r="C45" s="20"/>
      <c r="D45" s="20"/>
      <c r="E45" s="20"/>
    </row>
    <row r="46" spans="1:5" x14ac:dyDescent="0.3">
      <c r="A46" s="20" t="s">
        <v>600</v>
      </c>
      <c r="B46" s="20"/>
      <c r="C46" s="20"/>
      <c r="D46" s="20"/>
      <c r="E46" s="20"/>
    </row>
    <row r="47" spans="1:5" x14ac:dyDescent="0.3">
      <c r="A47" s="19" t="s">
        <v>601</v>
      </c>
      <c r="B47" s="19"/>
      <c r="C47" s="19"/>
      <c r="D47" s="19"/>
      <c r="E47" s="19"/>
    </row>
    <row r="48" spans="1:5" x14ac:dyDescent="0.3">
      <c r="A48" s="19" t="s">
        <v>602</v>
      </c>
      <c r="B48" s="19"/>
      <c r="C48" s="19"/>
      <c r="D48" s="19"/>
      <c r="E48" s="19"/>
    </row>
    <row r="49" spans="1:5" x14ac:dyDescent="0.3">
      <c r="A49" s="19" t="s">
        <v>603</v>
      </c>
      <c r="B49" s="19"/>
      <c r="C49" s="19"/>
      <c r="D49" s="19"/>
      <c r="E49" s="19"/>
    </row>
    <row r="50" spans="1:5" x14ac:dyDescent="0.3">
      <c r="A50" s="19" t="s">
        <v>604</v>
      </c>
      <c r="B50" s="19"/>
      <c r="C50" s="19"/>
      <c r="D50" s="19"/>
      <c r="E50" s="19"/>
    </row>
    <row r="51" spans="1:5" x14ac:dyDescent="0.3">
      <c r="A51" s="19" t="s">
        <v>605</v>
      </c>
      <c r="B51" s="19"/>
      <c r="C51" s="19"/>
      <c r="D51" s="19"/>
      <c r="E51" s="19"/>
    </row>
    <row r="52" spans="1:5" x14ac:dyDescent="0.3">
      <c r="A52" s="19" t="s">
        <v>606</v>
      </c>
      <c r="B52" s="19"/>
      <c r="C52" s="19"/>
      <c r="D52" s="19"/>
      <c r="E52" s="19"/>
    </row>
    <row r="53" spans="1:5" x14ac:dyDescent="0.3">
      <c r="A53" s="19" t="s">
        <v>607</v>
      </c>
      <c r="B53" s="19"/>
      <c r="C53" s="19"/>
      <c r="D53" s="19"/>
      <c r="E53" s="19"/>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abSelected="1" zoomScaleNormal="100" workbookViewId="0">
      <selection activeCell="F11" sqref="F11"/>
    </sheetView>
  </sheetViews>
  <sheetFormatPr defaultColWidth="9.1796875" defaultRowHeight="14.5" x14ac:dyDescent="0.35"/>
  <cols>
    <col min="1" max="1" width="7.54296875" customWidth="1"/>
    <col min="2" max="2" width="35.1796875" customWidth="1"/>
    <col min="3" max="3" width="93.54296875" style="1" customWidth="1"/>
    <col min="4" max="4" width="28.54296875" style="1" customWidth="1"/>
    <col min="5" max="5" width="34.453125" style="1" customWidth="1"/>
    <col min="6" max="6" width="33.54296875" style="1" customWidth="1"/>
    <col min="7" max="19" width="34.453125" customWidth="1"/>
  </cols>
  <sheetData>
    <row r="1" spans="1:19" s="5" customFormat="1" ht="23" x14ac:dyDescent="0.3">
      <c r="A1" s="15" t="s">
        <v>24</v>
      </c>
      <c r="B1" s="2"/>
      <c r="C1" s="2"/>
      <c r="D1" s="2"/>
      <c r="E1" s="2"/>
      <c r="F1" s="2"/>
    </row>
    <row r="2" spans="1:19" ht="35.15" customHeight="1" thickBot="1" x14ac:dyDescent="0.45">
      <c r="A2" s="83" t="s">
        <v>25</v>
      </c>
    </row>
    <row r="3" spans="1:19" ht="20.149999999999999" customHeight="1" x14ac:dyDescent="0.35">
      <c r="A3" s="149" t="s">
        <v>26</v>
      </c>
      <c r="B3" s="149"/>
      <c r="C3" s="149"/>
      <c r="E3" s="112" t="s">
        <v>27</v>
      </c>
      <c r="F3" s="113"/>
    </row>
    <row r="4" spans="1:19" s="5" customFormat="1" ht="15" customHeight="1" x14ac:dyDescent="0.3">
      <c r="A4" s="84" t="s">
        <v>28</v>
      </c>
      <c r="B4" s="84" t="s">
        <v>29</v>
      </c>
      <c r="C4" s="7" t="s">
        <v>30</v>
      </c>
      <c r="D4" s="7" t="s">
        <v>31</v>
      </c>
      <c r="E4" s="104" t="str">
        <f>IF(E7="","[State]",E7)</f>
        <v>Arizona</v>
      </c>
      <c r="F4" s="114"/>
    </row>
    <row r="5" spans="1:19" ht="16.5" customHeight="1" x14ac:dyDescent="0.35">
      <c r="A5" s="38" t="s">
        <v>32</v>
      </c>
      <c r="B5" s="16" t="s">
        <v>33</v>
      </c>
      <c r="C5" s="17" t="s">
        <v>34</v>
      </c>
      <c r="D5" s="21" t="s">
        <v>35</v>
      </c>
      <c r="E5" s="103" t="s">
        <v>36</v>
      </c>
      <c r="F5" s="122"/>
    </row>
    <row r="6" spans="1:19" ht="16.5" customHeight="1" x14ac:dyDescent="0.35">
      <c r="A6" s="38" t="s">
        <v>37</v>
      </c>
      <c r="B6" s="17" t="s">
        <v>38</v>
      </c>
      <c r="C6" s="17" t="s">
        <v>39</v>
      </c>
      <c r="D6" s="21" t="s">
        <v>35</v>
      </c>
      <c r="E6" s="102" t="s">
        <v>40</v>
      </c>
      <c r="F6" s="122"/>
    </row>
    <row r="7" spans="1:19" ht="16.5" customHeight="1" x14ac:dyDescent="0.35">
      <c r="A7" s="38" t="s">
        <v>41</v>
      </c>
      <c r="B7" s="16" t="s">
        <v>42</v>
      </c>
      <c r="C7" s="17" t="s">
        <v>43</v>
      </c>
      <c r="D7" s="44" t="s">
        <v>44</v>
      </c>
      <c r="E7" s="102" t="s">
        <v>45</v>
      </c>
      <c r="F7" s="122"/>
    </row>
    <row r="8" spans="1:19" ht="16.5" customHeight="1" x14ac:dyDescent="0.35">
      <c r="A8" s="38" t="s">
        <v>46</v>
      </c>
      <c r="B8" s="16" t="s">
        <v>47</v>
      </c>
      <c r="C8" s="17" t="s">
        <v>48</v>
      </c>
      <c r="D8" s="21" t="s">
        <v>49</v>
      </c>
      <c r="E8" s="101">
        <v>45870</v>
      </c>
      <c r="F8" s="123"/>
    </row>
    <row r="9" spans="1:19" ht="258" customHeight="1" x14ac:dyDescent="0.35">
      <c r="A9" s="38" t="s">
        <v>50</v>
      </c>
      <c r="B9" s="38" t="s">
        <v>51</v>
      </c>
      <c r="C9" s="37" t="s">
        <v>52</v>
      </c>
      <c r="D9" s="44" t="s">
        <v>53</v>
      </c>
      <c r="E9" s="100" t="s">
        <v>528</v>
      </c>
      <c r="F9" s="124"/>
      <c r="G9" s="5"/>
      <c r="H9" s="5"/>
      <c r="I9" s="5"/>
      <c r="J9" s="5"/>
      <c r="K9" s="5"/>
      <c r="L9" s="5"/>
      <c r="M9" s="5"/>
      <c r="N9" s="5"/>
      <c r="O9" s="5"/>
      <c r="P9" s="5"/>
      <c r="Q9" s="5"/>
      <c r="R9" s="5"/>
      <c r="S9" s="5"/>
    </row>
    <row r="10" spans="1:19" ht="84.75" customHeight="1" thickBot="1" x14ac:dyDescent="0.4">
      <c r="A10" s="85" t="s">
        <v>54</v>
      </c>
      <c r="B10" s="85" t="s">
        <v>55</v>
      </c>
      <c r="C10" s="86" t="s">
        <v>56</v>
      </c>
      <c r="D10" s="66" t="s">
        <v>35</v>
      </c>
      <c r="E10" s="99"/>
      <c r="F10" s="122"/>
      <c r="G10" s="5"/>
      <c r="H10" s="5"/>
      <c r="I10" s="5"/>
      <c r="J10" s="5"/>
      <c r="K10" s="5"/>
      <c r="L10" s="5"/>
      <c r="M10" s="5"/>
      <c r="N10" s="5"/>
      <c r="O10" s="5"/>
      <c r="P10" s="5"/>
      <c r="Q10" s="5"/>
      <c r="R10" s="5"/>
      <c r="S10" s="5"/>
    </row>
    <row r="11" spans="1:19" ht="15" customHeight="1" x14ac:dyDescent="0.35">
      <c r="A11" s="115" t="s">
        <v>57</v>
      </c>
      <c r="B11" s="5"/>
      <c r="C11" s="10"/>
      <c r="D11" s="10"/>
      <c r="E11" s="5"/>
      <c r="F11" s="5"/>
      <c r="G11" s="5"/>
      <c r="H11" s="5"/>
      <c r="I11" s="5"/>
      <c r="J11" s="5"/>
      <c r="K11" s="5"/>
      <c r="L11" s="5"/>
      <c r="M11" s="5"/>
      <c r="N11" s="5"/>
      <c r="O11" s="5"/>
      <c r="P11" s="5"/>
      <c r="Q11" s="5"/>
      <c r="R11" s="5"/>
      <c r="S11" s="5"/>
    </row>
    <row r="12" spans="1:19" ht="20.5" thickBot="1" x14ac:dyDescent="0.45">
      <c r="A12" s="83" t="s">
        <v>58</v>
      </c>
      <c r="E12" s="77"/>
    </row>
    <row r="13" spans="1:19" ht="32.15" customHeight="1" x14ac:dyDescent="0.35">
      <c r="A13" s="149" t="s">
        <v>59</v>
      </c>
      <c r="B13" s="149"/>
      <c r="C13" s="149"/>
      <c r="E13" s="87" t="s">
        <v>60</v>
      </c>
      <c r="F13" s="88"/>
      <c r="G13" s="88"/>
      <c r="H13" s="88"/>
      <c r="I13" s="88"/>
      <c r="J13" s="88"/>
      <c r="K13" s="88"/>
      <c r="L13" s="88"/>
      <c r="M13" s="88"/>
      <c r="N13" s="88"/>
      <c r="O13" s="88"/>
      <c r="P13" s="88"/>
      <c r="Q13" s="88"/>
      <c r="R13" s="88"/>
      <c r="S13" s="89"/>
    </row>
    <row r="14" spans="1:19" s="5" customFormat="1" ht="42" x14ac:dyDescent="0.3">
      <c r="A14" s="6" t="s">
        <v>28</v>
      </c>
      <c r="B14" s="84" t="s">
        <v>29</v>
      </c>
      <c r="C14" s="7" t="s">
        <v>30</v>
      </c>
      <c r="D14" s="7" t="s">
        <v>31</v>
      </c>
      <c r="E14" s="90" t="str">
        <f>IF(E15="","[Program 1]",E15)</f>
        <v>AHCCCS Complete Care (ACC)</v>
      </c>
      <c r="F14" s="90" t="str">
        <f>IF(F15="","[Program 2]",F15)</f>
        <v>Regional Behavioral Health Authorities (RBHA) (until 9/30/22) and ACC-RBHAs (10/1/22)</v>
      </c>
      <c r="G14" s="90" t="str">
        <f>IF(G15="","[Program 3]",G15)</f>
        <v>Comprehensive Health Plan (CHP, Foster Care)</v>
      </c>
      <c r="H14" s="90" t="str">
        <f>IF(H15="","[Program 4]",H15)</f>
        <v>Arizona Long Tern Care, Elderly/Phyisically Disabled (ALTCS/EPD)</v>
      </c>
      <c r="I14" s="90" t="str">
        <f>IF(I15="","[Program 5]",I15)</f>
        <v>Arizona Long Term Care, Developmentally Disabled (ALTCS/DD)</v>
      </c>
      <c r="J14" s="90" t="str">
        <f>IF(J15="","[Program 6]",J15)</f>
        <v>[Program 6]</v>
      </c>
      <c r="K14" s="90" t="str">
        <f>IF(K15="","[Program 7]",K15)</f>
        <v>[Program 7]</v>
      </c>
      <c r="L14" s="90" t="str">
        <f>IF(L15="","[Program 8]",L15)</f>
        <v>[Program 8]</v>
      </c>
      <c r="M14" s="90" t="str">
        <f>IF(M15="","[Program 9]",M15)</f>
        <v>[Program 9]</v>
      </c>
      <c r="N14" s="90" t="str">
        <f>IF(N15="","[Program 10]",N15)</f>
        <v>[Program 10]</v>
      </c>
      <c r="O14" s="90" t="str">
        <f>IF(O15="","[Program 11]",O15)</f>
        <v>[Program 11]</v>
      </c>
      <c r="P14" s="90" t="str">
        <f>IF(P15="","[Program 12]",P15)</f>
        <v>[Program 12]</v>
      </c>
      <c r="Q14" s="90" t="str">
        <f>IF(Q15="","[Program 13]",Q15)</f>
        <v>[Program 13]</v>
      </c>
      <c r="R14" s="90" t="str">
        <f>IF(R15="","[Program 14]",R15)</f>
        <v>[Program 14]</v>
      </c>
      <c r="S14" s="90" t="str">
        <f>IF(S15="","[Program 15]",S15)</f>
        <v>[Program 15]</v>
      </c>
    </row>
    <row r="15" spans="1:19" ht="87.75" customHeight="1" x14ac:dyDescent="0.35">
      <c r="A15" s="38" t="s">
        <v>61</v>
      </c>
      <c r="B15" s="17" t="s">
        <v>62</v>
      </c>
      <c r="C15" s="37" t="s">
        <v>63</v>
      </c>
      <c r="D15" s="21" t="s">
        <v>35</v>
      </c>
      <c r="E15" s="95" t="s">
        <v>64</v>
      </c>
      <c r="F15" s="95" t="s">
        <v>65</v>
      </c>
      <c r="G15" s="95" t="s">
        <v>66</v>
      </c>
      <c r="H15" s="95" t="s">
        <v>67</v>
      </c>
      <c r="I15" s="95" t="s">
        <v>68</v>
      </c>
      <c r="J15" s="95"/>
      <c r="K15" s="95"/>
      <c r="L15" s="95"/>
      <c r="M15" s="95"/>
      <c r="N15" s="95"/>
      <c r="O15" s="95"/>
      <c r="P15" s="95"/>
      <c r="Q15" s="95"/>
      <c r="R15" s="95"/>
      <c r="S15" s="95"/>
    </row>
    <row r="16" spans="1:19" ht="78.75" customHeight="1" x14ac:dyDescent="0.35">
      <c r="A16" s="38" t="s">
        <v>69</v>
      </c>
      <c r="B16" s="37" t="s">
        <v>70</v>
      </c>
      <c r="C16" s="37" t="s">
        <v>71</v>
      </c>
      <c r="D16" s="44" t="s">
        <v>35</v>
      </c>
      <c r="E16" s="95">
        <v>1115</v>
      </c>
      <c r="F16" s="95">
        <v>1115</v>
      </c>
      <c r="G16" s="95">
        <v>1115</v>
      </c>
      <c r="H16" s="95">
        <v>1115</v>
      </c>
      <c r="I16" s="95">
        <v>1115</v>
      </c>
      <c r="J16" s="95"/>
      <c r="K16" s="95"/>
      <c r="L16" s="95"/>
      <c r="M16" s="95"/>
      <c r="N16" s="95"/>
      <c r="O16" s="95"/>
      <c r="P16" s="95"/>
      <c r="Q16" s="95"/>
      <c r="R16" s="95"/>
      <c r="S16" s="95"/>
    </row>
    <row r="17" spans="1:19" ht="33.75" customHeight="1" x14ac:dyDescent="0.35">
      <c r="A17" s="38" t="s">
        <v>72</v>
      </c>
      <c r="B17" s="16" t="s">
        <v>73</v>
      </c>
      <c r="C17" s="37" t="s">
        <v>74</v>
      </c>
      <c r="D17" s="17" t="s">
        <v>75</v>
      </c>
      <c r="E17" s="95" t="s">
        <v>76</v>
      </c>
      <c r="F17" s="95" t="s">
        <v>76</v>
      </c>
      <c r="G17" s="95" t="s">
        <v>76</v>
      </c>
      <c r="H17" s="95" t="s">
        <v>76</v>
      </c>
      <c r="I17" s="95" t="s">
        <v>76</v>
      </c>
      <c r="J17" s="95"/>
      <c r="K17" s="95"/>
      <c r="L17" s="95"/>
      <c r="M17" s="95"/>
      <c r="N17" s="95"/>
      <c r="O17" s="95"/>
      <c r="P17" s="95"/>
      <c r="Q17" s="95"/>
      <c r="R17" s="95"/>
      <c r="S17" s="95"/>
    </row>
    <row r="18" spans="1:19" ht="105" customHeight="1" x14ac:dyDescent="0.35">
      <c r="A18" s="157" t="s">
        <v>77</v>
      </c>
      <c r="B18" s="157"/>
      <c r="C18" s="158"/>
      <c r="D18" s="91" t="s">
        <v>78</v>
      </c>
      <c r="E18" s="92" t="s">
        <v>79</v>
      </c>
      <c r="F18" s="92" t="s">
        <v>79</v>
      </c>
      <c r="G18" s="92" t="s">
        <v>79</v>
      </c>
      <c r="H18" s="92" t="s">
        <v>79</v>
      </c>
      <c r="I18" s="92" t="s">
        <v>79</v>
      </c>
      <c r="J18" s="92" t="s">
        <v>79</v>
      </c>
      <c r="K18" s="92" t="s">
        <v>79</v>
      </c>
      <c r="L18" s="92" t="s">
        <v>79</v>
      </c>
      <c r="M18" s="92" t="s">
        <v>79</v>
      </c>
      <c r="N18" s="92" t="s">
        <v>79</v>
      </c>
      <c r="O18" s="92" t="s">
        <v>79</v>
      </c>
      <c r="P18" s="92" t="s">
        <v>79</v>
      </c>
      <c r="Q18" s="92" t="s">
        <v>79</v>
      </c>
      <c r="R18" s="92" t="s">
        <v>79</v>
      </c>
      <c r="S18" s="92" t="s">
        <v>79</v>
      </c>
    </row>
    <row r="19" spans="1:19" ht="28" x14ac:dyDescent="0.35">
      <c r="A19" s="38" t="s">
        <v>80</v>
      </c>
      <c r="B19" s="38" t="s">
        <v>81</v>
      </c>
      <c r="C19" s="65" t="s">
        <v>82</v>
      </c>
      <c r="D19" s="69" t="s">
        <v>49</v>
      </c>
      <c r="E19" s="98">
        <v>45536</v>
      </c>
      <c r="F19" s="98">
        <v>45536</v>
      </c>
      <c r="G19" s="98">
        <v>45536</v>
      </c>
      <c r="H19" s="98">
        <v>45536</v>
      </c>
      <c r="I19" s="98">
        <v>45536</v>
      </c>
      <c r="J19" s="98"/>
      <c r="K19" s="98"/>
      <c r="L19" s="98"/>
      <c r="M19" s="98"/>
      <c r="N19" s="98"/>
      <c r="O19" s="98"/>
      <c r="P19" s="98"/>
      <c r="Q19" s="98"/>
      <c r="R19" s="98"/>
      <c r="S19" s="98"/>
    </row>
    <row r="20" spans="1:19" ht="28" x14ac:dyDescent="0.35">
      <c r="A20" s="38" t="s">
        <v>83</v>
      </c>
      <c r="B20" s="38" t="s">
        <v>84</v>
      </c>
      <c r="C20" s="37" t="s">
        <v>85</v>
      </c>
      <c r="D20" s="67" t="s">
        <v>49</v>
      </c>
      <c r="E20" s="98">
        <v>45900</v>
      </c>
      <c r="F20" s="98">
        <v>45900</v>
      </c>
      <c r="G20" s="98">
        <v>45900</v>
      </c>
      <c r="H20" s="98">
        <v>45900</v>
      </c>
      <c r="I20" s="98">
        <v>45900</v>
      </c>
      <c r="J20" s="98"/>
      <c r="K20" s="98"/>
      <c r="L20" s="98"/>
      <c r="M20" s="98"/>
      <c r="N20" s="98"/>
      <c r="O20" s="98"/>
      <c r="P20" s="98"/>
      <c r="Q20" s="98"/>
      <c r="R20" s="98"/>
      <c r="S20" s="98"/>
    </row>
    <row r="21" spans="1:19" ht="78.650000000000006" customHeight="1" x14ac:dyDescent="0.35">
      <c r="A21" s="157" t="s">
        <v>86</v>
      </c>
      <c r="B21" s="157"/>
      <c r="C21" s="158"/>
      <c r="D21" s="93" t="s">
        <v>78</v>
      </c>
      <c r="E21" s="92" t="s">
        <v>79</v>
      </c>
      <c r="F21" s="92" t="s">
        <v>79</v>
      </c>
      <c r="G21" s="92" t="s">
        <v>79</v>
      </c>
      <c r="H21" s="92" t="s">
        <v>79</v>
      </c>
      <c r="I21" s="92" t="s">
        <v>79</v>
      </c>
      <c r="J21" s="92" t="s">
        <v>79</v>
      </c>
      <c r="K21" s="92" t="s">
        <v>79</v>
      </c>
      <c r="L21" s="92" t="s">
        <v>79</v>
      </c>
      <c r="M21" s="92" t="s">
        <v>79</v>
      </c>
      <c r="N21" s="92" t="s">
        <v>79</v>
      </c>
      <c r="O21" s="92" t="s">
        <v>79</v>
      </c>
      <c r="P21" s="92" t="s">
        <v>79</v>
      </c>
      <c r="Q21" s="92" t="s">
        <v>79</v>
      </c>
      <c r="R21" s="92" t="s">
        <v>79</v>
      </c>
      <c r="S21" s="92" t="s">
        <v>79</v>
      </c>
    </row>
    <row r="22" spans="1:19" x14ac:dyDescent="0.35">
      <c r="A22" s="38" t="s">
        <v>87</v>
      </c>
      <c r="B22" s="52" t="s">
        <v>88</v>
      </c>
      <c r="C22" s="37" t="s">
        <v>89</v>
      </c>
      <c r="D22" s="37" t="s">
        <v>44</v>
      </c>
      <c r="E22" s="95" t="s">
        <v>90</v>
      </c>
      <c r="F22" s="95" t="s">
        <v>90</v>
      </c>
      <c r="G22" s="95" t="s">
        <v>91</v>
      </c>
      <c r="H22" s="95" t="s">
        <v>90</v>
      </c>
      <c r="I22" s="95" t="s">
        <v>90</v>
      </c>
      <c r="J22" s="95"/>
      <c r="K22" s="95"/>
      <c r="L22" s="95"/>
      <c r="M22" s="95"/>
      <c r="N22" s="95"/>
      <c r="O22" s="95"/>
      <c r="P22" s="95"/>
      <c r="Q22" s="95"/>
      <c r="R22" s="95"/>
      <c r="S22" s="95"/>
    </row>
    <row r="23" spans="1:19" x14ac:dyDescent="0.35">
      <c r="A23" s="38" t="s">
        <v>92</v>
      </c>
      <c r="B23" s="52" t="s">
        <v>93</v>
      </c>
      <c r="C23" s="37" t="s">
        <v>94</v>
      </c>
      <c r="D23" s="37" t="s">
        <v>44</v>
      </c>
      <c r="E23" s="95" t="s">
        <v>90</v>
      </c>
      <c r="F23" s="95" t="s">
        <v>90</v>
      </c>
      <c r="G23" s="95" t="s">
        <v>90</v>
      </c>
      <c r="H23" s="95" t="s">
        <v>90</v>
      </c>
      <c r="I23" s="95" t="s">
        <v>90</v>
      </c>
      <c r="J23" s="95"/>
      <c r="K23" s="95"/>
      <c r="L23" s="95"/>
      <c r="M23" s="95"/>
      <c r="N23" s="95"/>
      <c r="O23" s="95"/>
      <c r="P23" s="95"/>
      <c r="Q23" s="95"/>
      <c r="R23" s="95"/>
      <c r="S23" s="95"/>
    </row>
    <row r="24" spans="1:19" x14ac:dyDescent="0.35">
      <c r="A24" s="38" t="s">
        <v>95</v>
      </c>
      <c r="B24" s="52" t="s">
        <v>96</v>
      </c>
      <c r="C24" s="37" t="s">
        <v>97</v>
      </c>
      <c r="D24" s="37" t="s">
        <v>44</v>
      </c>
      <c r="E24" s="95" t="s">
        <v>90</v>
      </c>
      <c r="F24" s="95" t="s">
        <v>90</v>
      </c>
      <c r="G24" s="95" t="s">
        <v>90</v>
      </c>
      <c r="H24" s="95" t="s">
        <v>90</v>
      </c>
      <c r="I24" s="95" t="s">
        <v>90</v>
      </c>
      <c r="J24" s="95"/>
      <c r="K24" s="95"/>
      <c r="L24" s="95"/>
      <c r="M24" s="95"/>
      <c r="N24" s="95"/>
      <c r="O24" s="95"/>
      <c r="P24" s="95"/>
      <c r="Q24" s="95"/>
      <c r="R24" s="95"/>
      <c r="S24" s="95"/>
    </row>
    <row r="25" spans="1:19" x14ac:dyDescent="0.35">
      <c r="A25" s="38" t="s">
        <v>98</v>
      </c>
      <c r="B25" s="52" t="s">
        <v>99</v>
      </c>
      <c r="C25" s="37" t="s">
        <v>100</v>
      </c>
      <c r="D25" s="37" t="s">
        <v>44</v>
      </c>
      <c r="E25" s="95" t="s">
        <v>90</v>
      </c>
      <c r="F25" s="95" t="s">
        <v>90</v>
      </c>
      <c r="G25" s="95" t="s">
        <v>91</v>
      </c>
      <c r="H25" s="95" t="s">
        <v>90</v>
      </c>
      <c r="I25" s="95" t="s">
        <v>90</v>
      </c>
      <c r="J25" s="95"/>
      <c r="K25" s="95"/>
      <c r="L25" s="95"/>
      <c r="M25" s="95"/>
      <c r="N25" s="95"/>
      <c r="O25" s="95"/>
      <c r="P25" s="95"/>
      <c r="Q25" s="95"/>
      <c r="R25" s="95"/>
      <c r="S25" s="95"/>
    </row>
    <row r="26" spans="1:19" x14ac:dyDescent="0.35">
      <c r="A26" s="38" t="s">
        <v>101</v>
      </c>
      <c r="B26" s="52" t="s">
        <v>102</v>
      </c>
      <c r="C26" s="37" t="s">
        <v>103</v>
      </c>
      <c r="D26" s="37" t="s">
        <v>44</v>
      </c>
      <c r="E26" s="95" t="s">
        <v>90</v>
      </c>
      <c r="F26" s="95" t="s">
        <v>90</v>
      </c>
      <c r="G26" s="95" t="s">
        <v>90</v>
      </c>
      <c r="H26" s="95" t="s">
        <v>90</v>
      </c>
      <c r="I26" s="95" t="s">
        <v>90</v>
      </c>
      <c r="J26" s="95"/>
      <c r="K26" s="95"/>
      <c r="L26" s="95"/>
      <c r="M26" s="95"/>
      <c r="N26" s="95"/>
      <c r="O26" s="95"/>
      <c r="P26" s="95"/>
      <c r="Q26" s="95"/>
      <c r="R26" s="95"/>
      <c r="S26" s="95"/>
    </row>
    <row r="27" spans="1:19" x14ac:dyDescent="0.35">
      <c r="A27" s="38" t="s">
        <v>104</v>
      </c>
      <c r="B27" s="52" t="s">
        <v>105</v>
      </c>
      <c r="C27" s="37" t="s">
        <v>106</v>
      </c>
      <c r="D27" s="37" t="s">
        <v>44</v>
      </c>
      <c r="E27" s="95" t="s">
        <v>90</v>
      </c>
      <c r="F27" s="95" t="s">
        <v>90</v>
      </c>
      <c r="G27" s="95" t="s">
        <v>91</v>
      </c>
      <c r="H27" s="95" t="s">
        <v>90</v>
      </c>
      <c r="I27" s="95" t="s">
        <v>90</v>
      </c>
      <c r="J27" s="95"/>
      <c r="K27" s="95"/>
      <c r="L27" s="95"/>
      <c r="M27" s="95"/>
      <c r="N27" s="95"/>
      <c r="O27" s="95"/>
      <c r="P27" s="95"/>
      <c r="Q27" s="95"/>
      <c r="R27" s="95"/>
      <c r="S27" s="95"/>
    </row>
    <row r="28" spans="1:19" x14ac:dyDescent="0.35">
      <c r="A28" s="38" t="s">
        <v>107</v>
      </c>
      <c r="B28" s="52" t="s">
        <v>108</v>
      </c>
      <c r="C28" s="37" t="s">
        <v>109</v>
      </c>
      <c r="D28" s="37" t="s">
        <v>44</v>
      </c>
      <c r="E28" s="95" t="s">
        <v>90</v>
      </c>
      <c r="F28" s="95" t="s">
        <v>90</v>
      </c>
      <c r="G28" s="95" t="s">
        <v>90</v>
      </c>
      <c r="H28" s="95" t="s">
        <v>90</v>
      </c>
      <c r="I28" s="95" t="s">
        <v>90</v>
      </c>
      <c r="J28" s="95"/>
      <c r="K28" s="95"/>
      <c r="L28" s="95"/>
      <c r="M28" s="95"/>
      <c r="N28" s="95"/>
      <c r="O28" s="95"/>
      <c r="P28" s="95"/>
      <c r="Q28" s="95"/>
      <c r="R28" s="95"/>
      <c r="S28" s="95"/>
    </row>
    <row r="29" spans="1:19" x14ac:dyDescent="0.35">
      <c r="A29" s="38" t="s">
        <v>110</v>
      </c>
      <c r="B29" s="52" t="s">
        <v>111</v>
      </c>
      <c r="C29" s="37" t="s">
        <v>112</v>
      </c>
      <c r="D29" s="37" t="s">
        <v>44</v>
      </c>
      <c r="E29" s="95" t="s">
        <v>90</v>
      </c>
      <c r="F29" s="95" t="s">
        <v>90</v>
      </c>
      <c r="G29" s="95" t="s">
        <v>90</v>
      </c>
      <c r="H29" s="95" t="s">
        <v>90</v>
      </c>
      <c r="I29" s="95" t="s">
        <v>90</v>
      </c>
      <c r="J29" s="95"/>
      <c r="K29" s="95"/>
      <c r="L29" s="95"/>
      <c r="M29" s="95"/>
      <c r="N29" s="95"/>
      <c r="O29" s="95"/>
      <c r="P29" s="95"/>
      <c r="Q29" s="95"/>
      <c r="R29" s="95"/>
      <c r="S29" s="95"/>
    </row>
    <row r="30" spans="1:19" x14ac:dyDescent="0.35">
      <c r="A30" s="38" t="s">
        <v>113</v>
      </c>
      <c r="B30" s="52" t="s">
        <v>114</v>
      </c>
      <c r="C30" s="37" t="s">
        <v>115</v>
      </c>
      <c r="D30" s="37" t="s">
        <v>44</v>
      </c>
      <c r="E30" s="95" t="s">
        <v>90</v>
      </c>
      <c r="F30" s="95" t="s">
        <v>90</v>
      </c>
      <c r="G30" s="95" t="s">
        <v>90</v>
      </c>
      <c r="H30" s="95" t="s">
        <v>90</v>
      </c>
      <c r="I30" s="95" t="s">
        <v>90</v>
      </c>
      <c r="J30" s="95"/>
      <c r="K30" s="95"/>
      <c r="L30" s="95"/>
      <c r="M30" s="95"/>
      <c r="N30" s="95"/>
      <c r="O30" s="95"/>
      <c r="P30" s="95"/>
      <c r="Q30" s="95"/>
      <c r="R30" s="95"/>
      <c r="S30" s="95"/>
    </row>
    <row r="31" spans="1:19" x14ac:dyDescent="0.35">
      <c r="A31" s="38" t="s">
        <v>116</v>
      </c>
      <c r="B31" s="52" t="s">
        <v>117</v>
      </c>
      <c r="C31" s="37" t="s">
        <v>118</v>
      </c>
      <c r="D31" s="37" t="s">
        <v>44</v>
      </c>
      <c r="E31" s="95" t="s">
        <v>91</v>
      </c>
      <c r="F31" s="95" t="s">
        <v>91</v>
      </c>
      <c r="G31" s="95" t="s">
        <v>90</v>
      </c>
      <c r="H31" s="95" t="s">
        <v>90</v>
      </c>
      <c r="I31" s="95" t="s">
        <v>90</v>
      </c>
      <c r="J31" s="95"/>
      <c r="K31" s="95"/>
      <c r="L31" s="95"/>
      <c r="M31" s="95"/>
      <c r="N31" s="95"/>
      <c r="O31" s="95"/>
      <c r="P31" s="95"/>
      <c r="Q31" s="95"/>
      <c r="R31" s="95"/>
      <c r="S31" s="95"/>
    </row>
    <row r="32" spans="1:19" x14ac:dyDescent="0.35">
      <c r="A32" s="38" t="s">
        <v>119</v>
      </c>
      <c r="B32" s="52" t="s">
        <v>120</v>
      </c>
      <c r="C32" s="37" t="s">
        <v>121</v>
      </c>
      <c r="D32" s="37" t="s">
        <v>44</v>
      </c>
      <c r="E32" s="95" t="s">
        <v>91</v>
      </c>
      <c r="F32" s="95" t="s">
        <v>91</v>
      </c>
      <c r="G32" s="95" t="s">
        <v>91</v>
      </c>
      <c r="H32" s="95" t="s">
        <v>90</v>
      </c>
      <c r="I32" s="95" t="s">
        <v>90</v>
      </c>
      <c r="J32" s="95"/>
      <c r="K32" s="95"/>
      <c r="L32" s="95"/>
      <c r="M32" s="95"/>
      <c r="N32" s="95"/>
      <c r="O32" s="95"/>
      <c r="P32" s="95"/>
      <c r="Q32" s="95"/>
      <c r="R32" s="95"/>
      <c r="S32" s="95"/>
    </row>
    <row r="33" spans="1:19" ht="42.5" thickBot="1" x14ac:dyDescent="0.4">
      <c r="A33" s="43" t="s">
        <v>122</v>
      </c>
      <c r="B33" s="53" t="s">
        <v>123</v>
      </c>
      <c r="C33" s="41" t="s">
        <v>124</v>
      </c>
      <c r="D33" s="54" t="s">
        <v>125</v>
      </c>
      <c r="E33" s="73"/>
      <c r="F33" s="73"/>
      <c r="G33" s="73"/>
      <c r="H33" s="73"/>
      <c r="I33" s="73"/>
      <c r="J33" s="73"/>
      <c r="K33" s="73"/>
      <c r="L33" s="73"/>
      <c r="M33" s="73"/>
      <c r="N33" s="73"/>
      <c r="O33" s="73"/>
      <c r="P33" s="73"/>
      <c r="Q33" s="73"/>
      <c r="R33" s="73"/>
      <c r="S33" s="73"/>
    </row>
    <row r="34" spans="1:19" x14ac:dyDescent="0.35">
      <c r="A34" s="116" t="s">
        <v>57</v>
      </c>
      <c r="B34" s="39"/>
      <c r="C34" s="40"/>
      <c r="D34" s="40"/>
      <c r="E34" s="5"/>
      <c r="F34" s="5"/>
      <c r="G34" s="5"/>
      <c r="H34" s="5"/>
      <c r="I34" s="5"/>
      <c r="J34" s="5"/>
      <c r="K34" s="5"/>
      <c r="L34" s="5"/>
      <c r="M34" s="5"/>
      <c r="N34" s="5"/>
      <c r="O34" s="5"/>
      <c r="P34" s="5"/>
      <c r="Q34" s="5"/>
      <c r="R34" s="5"/>
      <c r="S34" s="5"/>
    </row>
    <row r="35" spans="1:19" ht="20.5" thickBot="1" x14ac:dyDescent="0.45">
      <c r="A35" s="83" t="s">
        <v>126</v>
      </c>
    </row>
    <row r="36" spans="1:19" ht="30" customHeight="1" x14ac:dyDescent="0.35">
      <c r="A36" s="149" t="s">
        <v>127</v>
      </c>
      <c r="B36" s="149"/>
      <c r="C36" s="149"/>
      <c r="E36" s="87" t="s">
        <v>60</v>
      </c>
      <c r="F36" s="88"/>
      <c r="G36" s="88"/>
      <c r="H36" s="88"/>
      <c r="I36" s="88"/>
      <c r="J36" s="88"/>
      <c r="K36" s="88"/>
      <c r="L36" s="88"/>
      <c r="M36" s="88"/>
      <c r="N36" s="88"/>
      <c r="O36" s="88"/>
      <c r="P36" s="88"/>
      <c r="Q36" s="88"/>
      <c r="R36" s="88"/>
      <c r="S36" s="89"/>
    </row>
    <row r="37" spans="1:19" s="5" customFormat="1" ht="42" x14ac:dyDescent="0.3">
      <c r="A37" s="6" t="s">
        <v>28</v>
      </c>
      <c r="B37" s="84" t="s">
        <v>29</v>
      </c>
      <c r="C37" s="7" t="s">
        <v>30</v>
      </c>
      <c r="D37" s="7" t="s">
        <v>31</v>
      </c>
      <c r="E37" s="90" t="str">
        <f>IF(E15="","[Program 1]",E15)</f>
        <v>AHCCCS Complete Care (ACC)</v>
      </c>
      <c r="F37" s="90" t="str">
        <f>IF(F15="","[Program 2]",F15)</f>
        <v>Regional Behavioral Health Authorities (RBHA) (until 9/30/22) and ACC-RBHAs (10/1/22)</v>
      </c>
      <c r="G37" s="90" t="str">
        <f>IF(G15="","[Program 3]",G15)</f>
        <v>Comprehensive Health Plan (CHP, Foster Care)</v>
      </c>
      <c r="H37" s="90" t="str">
        <f>IF(H15="","[Program 4]",H15)</f>
        <v>Arizona Long Tern Care, Elderly/Phyisically Disabled (ALTCS/EPD)</v>
      </c>
      <c r="I37" s="90" t="str">
        <f>IF(I15="","[Program 5]",I15)</f>
        <v>Arizona Long Term Care, Developmentally Disabled (ALTCS/DD)</v>
      </c>
      <c r="J37" s="90" t="str">
        <f>IF(J15="","[Program 6]",J15)</f>
        <v>[Program 6]</v>
      </c>
      <c r="K37" s="90" t="str">
        <f>IF(K15="","[Program 7]",K15)</f>
        <v>[Program 7]</v>
      </c>
      <c r="L37" s="90" t="str">
        <f>IF(L15="","[Program 8]",L15)</f>
        <v>[Program 8]</v>
      </c>
      <c r="M37" s="90" t="str">
        <f>IF(M15="","[Program 9]",M15)</f>
        <v>[Program 9]</v>
      </c>
      <c r="N37" s="90" t="str">
        <f>IF(N15="","[Program 10]",N15)</f>
        <v>[Program 10]</v>
      </c>
      <c r="O37" s="90" t="str">
        <f>IF(O15="","[Program 11]",O15)</f>
        <v>[Program 11]</v>
      </c>
      <c r="P37" s="90" t="str">
        <f>IF(P15="","[Program 12]",P15)</f>
        <v>[Program 12]</v>
      </c>
      <c r="Q37" s="90" t="str">
        <f>IF(Q15="","[Program 13]",Q15)</f>
        <v>[Program 13]</v>
      </c>
      <c r="R37" s="90" t="str">
        <f>IF(R15="","[Program 14]",R15)</f>
        <v>[Program 14]</v>
      </c>
      <c r="S37" s="90" t="str">
        <f>IF(S15="","[Program 15]",S15)</f>
        <v>[Program 15]</v>
      </c>
    </row>
    <row r="38" spans="1:19" ht="148.5" customHeight="1" x14ac:dyDescent="0.35">
      <c r="A38" s="157" t="s">
        <v>128</v>
      </c>
      <c r="B38" s="157"/>
      <c r="C38" s="157"/>
      <c r="D38" s="94" t="s">
        <v>78</v>
      </c>
      <c r="E38" s="92" t="s">
        <v>79</v>
      </c>
      <c r="F38" s="92" t="s">
        <v>79</v>
      </c>
      <c r="G38" s="92" t="s">
        <v>79</v>
      </c>
      <c r="H38" s="92" t="s">
        <v>79</v>
      </c>
      <c r="I38" s="92" t="s">
        <v>79</v>
      </c>
      <c r="J38" s="92" t="s">
        <v>79</v>
      </c>
      <c r="K38" s="92" t="s">
        <v>79</v>
      </c>
      <c r="L38" s="92" t="s">
        <v>79</v>
      </c>
      <c r="M38" s="92" t="s">
        <v>79</v>
      </c>
      <c r="N38" s="92" t="s">
        <v>79</v>
      </c>
      <c r="O38" s="92" t="s">
        <v>79</v>
      </c>
      <c r="P38" s="92" t="s">
        <v>79</v>
      </c>
      <c r="Q38" s="92" t="s">
        <v>79</v>
      </c>
      <c r="R38" s="92" t="s">
        <v>79</v>
      </c>
      <c r="S38" s="92" t="s">
        <v>79</v>
      </c>
    </row>
    <row r="39" spans="1:19" ht="59.25" customHeight="1" x14ac:dyDescent="0.35">
      <c r="A39" s="38" t="s">
        <v>129</v>
      </c>
      <c r="B39" s="37" t="s">
        <v>130</v>
      </c>
      <c r="C39" s="37" t="s">
        <v>131</v>
      </c>
      <c r="D39" s="17" t="s">
        <v>44</v>
      </c>
      <c r="E39" s="95" t="s">
        <v>132</v>
      </c>
      <c r="F39" s="95" t="s">
        <v>132</v>
      </c>
      <c r="G39" s="95" t="s">
        <v>132</v>
      </c>
      <c r="H39" s="95" t="s">
        <v>132</v>
      </c>
      <c r="I39" s="95" t="s">
        <v>132</v>
      </c>
      <c r="J39" s="95"/>
      <c r="K39" s="95"/>
      <c r="L39" s="95"/>
      <c r="M39" s="95"/>
      <c r="N39" s="95"/>
      <c r="O39" s="95"/>
      <c r="P39" s="95"/>
      <c r="Q39" s="95"/>
      <c r="R39" s="95"/>
      <c r="S39" s="95"/>
    </row>
    <row r="40" spans="1:19" ht="59.25" customHeight="1" x14ac:dyDescent="0.35">
      <c r="A40" s="38" t="s">
        <v>133</v>
      </c>
      <c r="B40" s="37" t="s">
        <v>134</v>
      </c>
      <c r="C40" s="37" t="s">
        <v>135</v>
      </c>
      <c r="D40" s="45" t="s">
        <v>35</v>
      </c>
      <c r="E40" s="96" t="s">
        <v>136</v>
      </c>
      <c r="F40" s="96" t="s">
        <v>136</v>
      </c>
      <c r="G40" s="96" t="s">
        <v>136</v>
      </c>
      <c r="H40" s="96" t="s">
        <v>136</v>
      </c>
      <c r="I40" s="96" t="s">
        <v>136</v>
      </c>
      <c r="J40" s="96"/>
      <c r="K40" s="96"/>
      <c r="L40" s="96"/>
      <c r="M40" s="96"/>
      <c r="N40" s="96"/>
      <c r="O40" s="96"/>
      <c r="P40" s="96"/>
      <c r="Q40" s="96"/>
      <c r="R40" s="96"/>
      <c r="S40" s="96"/>
    </row>
    <row r="41" spans="1:19" ht="59.25" customHeight="1" x14ac:dyDescent="0.35">
      <c r="A41" s="38" t="s">
        <v>137</v>
      </c>
      <c r="B41" s="37" t="s">
        <v>138</v>
      </c>
      <c r="C41" s="37" t="s">
        <v>139</v>
      </c>
      <c r="D41" s="45" t="s">
        <v>35</v>
      </c>
      <c r="E41" s="97" t="s">
        <v>136</v>
      </c>
      <c r="F41" s="96" t="s">
        <v>136</v>
      </c>
      <c r="G41" s="96" t="s">
        <v>136</v>
      </c>
      <c r="H41" s="96" t="s">
        <v>136</v>
      </c>
      <c r="I41" s="96" t="s">
        <v>136</v>
      </c>
      <c r="J41" s="96"/>
      <c r="K41" s="96"/>
      <c r="L41" s="96"/>
      <c r="M41" s="96"/>
      <c r="N41" s="96"/>
      <c r="O41" s="96"/>
      <c r="P41" s="96"/>
      <c r="Q41" s="96"/>
      <c r="R41" s="96"/>
      <c r="S41" s="96"/>
    </row>
    <row r="42" spans="1:19" ht="63" customHeight="1" thickBot="1" x14ac:dyDescent="0.4">
      <c r="A42" s="86" t="s">
        <v>140</v>
      </c>
      <c r="B42" s="86" t="s">
        <v>141</v>
      </c>
      <c r="C42" s="86" t="s">
        <v>142</v>
      </c>
      <c r="D42" s="46" t="s">
        <v>35</v>
      </c>
      <c r="E42" s="73" t="s">
        <v>136</v>
      </c>
      <c r="F42" s="73" t="s">
        <v>136</v>
      </c>
      <c r="G42" s="73" t="s">
        <v>136</v>
      </c>
      <c r="H42" s="73" t="s">
        <v>136</v>
      </c>
      <c r="I42" s="73" t="s">
        <v>136</v>
      </c>
      <c r="J42" s="73"/>
      <c r="K42" s="73"/>
      <c r="L42" s="73"/>
      <c r="M42" s="73"/>
      <c r="N42" s="73"/>
      <c r="O42" s="73"/>
      <c r="P42" s="73"/>
      <c r="Q42" s="73"/>
      <c r="R42" s="73"/>
      <c r="S42" s="73"/>
    </row>
    <row r="43" spans="1:19" x14ac:dyDescent="0.35">
      <c r="A43" s="117" t="s">
        <v>23</v>
      </c>
      <c r="B43" s="39"/>
      <c r="C43" s="40"/>
      <c r="D43" s="40"/>
      <c r="E43" s="5"/>
      <c r="F43" s="5"/>
      <c r="G43" s="5"/>
      <c r="H43" s="5"/>
      <c r="I43" s="5"/>
      <c r="J43" s="5"/>
      <c r="K43" s="5"/>
      <c r="L43" s="5"/>
      <c r="M43" s="5"/>
      <c r="N43" s="5"/>
      <c r="O43" s="5"/>
      <c r="P43" s="5"/>
      <c r="Q43" s="5"/>
      <c r="R43" s="5"/>
      <c r="S43" s="5"/>
    </row>
    <row r="44" spans="1:19" s="29" customFormat="1" hidden="1" x14ac:dyDescent="0.35">
      <c r="A44" s="28" t="s">
        <v>143</v>
      </c>
      <c r="C44" s="30"/>
      <c r="D44" s="30"/>
      <c r="E44" s="30"/>
      <c r="F44" s="30"/>
    </row>
    <row r="45" spans="1:19" s="29" customFormat="1" hidden="1" x14ac:dyDescent="0.35">
      <c r="D45" s="31" t="s">
        <v>144</v>
      </c>
      <c r="E45" s="32"/>
      <c r="F45" s="30"/>
    </row>
    <row r="46" spans="1:19" s="29" customFormat="1" hidden="1" x14ac:dyDescent="0.35">
      <c r="D46" s="33" t="s">
        <v>145</v>
      </c>
      <c r="E46" s="29" t="str">
        <f t="shared" ref="E46:E56" si="0">IF(E22="Covered",(CONCATENATE($B22,"-")),"")</f>
        <v>Adult primary care-</v>
      </c>
      <c r="F46" s="29" t="str">
        <f t="shared" ref="F46:S46" si="1">IF(F22="Covered",(CONCATENATE($B22,"-")),"")</f>
        <v>Adult primary care-</v>
      </c>
      <c r="G46" s="29" t="str">
        <f t="shared" si="1"/>
        <v/>
      </c>
      <c r="H46" s="29" t="str">
        <f t="shared" si="1"/>
        <v>Adult primary care-</v>
      </c>
      <c r="I46" s="29" t="str">
        <f t="shared" si="1"/>
        <v>Adult primary care-</v>
      </c>
      <c r="J46" s="29" t="str">
        <f t="shared" si="1"/>
        <v/>
      </c>
      <c r="K46" s="29" t="str">
        <f t="shared" si="1"/>
        <v/>
      </c>
      <c r="L46" s="29" t="str">
        <f t="shared" si="1"/>
        <v/>
      </c>
      <c r="M46" s="29" t="str">
        <f t="shared" si="1"/>
        <v/>
      </c>
      <c r="N46" s="29" t="str">
        <f t="shared" si="1"/>
        <v/>
      </c>
      <c r="O46" s="29" t="str">
        <f t="shared" si="1"/>
        <v/>
      </c>
      <c r="P46" s="29" t="str">
        <f t="shared" si="1"/>
        <v/>
      </c>
      <c r="Q46" s="29" t="str">
        <f t="shared" si="1"/>
        <v/>
      </c>
      <c r="R46" s="29" t="str">
        <f t="shared" si="1"/>
        <v/>
      </c>
      <c r="S46" s="29" t="str">
        <f t="shared" si="1"/>
        <v/>
      </c>
    </row>
    <row r="47" spans="1:19" s="29" customFormat="1" hidden="1" x14ac:dyDescent="0.35">
      <c r="D47" s="33" t="s">
        <v>146</v>
      </c>
      <c r="E47" s="29" t="str">
        <f t="shared" si="0"/>
        <v>Pediatric primary care-</v>
      </c>
      <c r="F47" s="29" t="str">
        <f t="shared" ref="F47:S47" si="2">IF(F23="Covered",(CONCATENATE($B23,"-")),"")</f>
        <v>Pediatric primary care-</v>
      </c>
      <c r="G47" s="29" t="str">
        <f t="shared" si="2"/>
        <v>Pediatric primary care-</v>
      </c>
      <c r="H47" s="29" t="str">
        <f t="shared" si="2"/>
        <v>Pediatric primary care-</v>
      </c>
      <c r="I47" s="29" t="str">
        <f t="shared" si="2"/>
        <v>Pediatric primary care-</v>
      </c>
      <c r="J47" s="29" t="str">
        <f t="shared" si="2"/>
        <v/>
      </c>
      <c r="K47" s="29" t="str">
        <f t="shared" si="2"/>
        <v/>
      </c>
      <c r="L47" s="29" t="str">
        <f t="shared" si="2"/>
        <v/>
      </c>
      <c r="M47" s="29" t="str">
        <f t="shared" si="2"/>
        <v/>
      </c>
      <c r="N47" s="29" t="str">
        <f t="shared" si="2"/>
        <v/>
      </c>
      <c r="O47" s="29" t="str">
        <f t="shared" si="2"/>
        <v/>
      </c>
      <c r="P47" s="29" t="str">
        <f t="shared" si="2"/>
        <v/>
      </c>
      <c r="Q47" s="29" t="str">
        <f t="shared" si="2"/>
        <v/>
      </c>
      <c r="R47" s="29" t="str">
        <f t="shared" si="2"/>
        <v/>
      </c>
      <c r="S47" s="29" t="str">
        <f t="shared" si="2"/>
        <v/>
      </c>
    </row>
    <row r="48" spans="1:19" s="29" customFormat="1" hidden="1" x14ac:dyDescent="0.35">
      <c r="D48" s="33" t="s">
        <v>147</v>
      </c>
      <c r="E48" s="29" t="str">
        <f t="shared" si="0"/>
        <v>OB/GYN-</v>
      </c>
      <c r="F48" s="29" t="str">
        <f t="shared" ref="F48:S48" si="3">IF(F24="Covered",(CONCATENATE($B24,"-")),"")</f>
        <v>OB/GYN-</v>
      </c>
      <c r="G48" s="29" t="str">
        <f t="shared" si="3"/>
        <v>OB/GYN-</v>
      </c>
      <c r="H48" s="29" t="str">
        <f t="shared" si="3"/>
        <v>OB/GYN-</v>
      </c>
      <c r="I48" s="29" t="str">
        <f t="shared" si="3"/>
        <v>OB/GYN-</v>
      </c>
      <c r="J48" s="29" t="str">
        <f t="shared" si="3"/>
        <v/>
      </c>
      <c r="K48" s="29" t="str">
        <f t="shared" si="3"/>
        <v/>
      </c>
      <c r="L48" s="29" t="str">
        <f t="shared" si="3"/>
        <v/>
      </c>
      <c r="M48" s="29" t="str">
        <f t="shared" si="3"/>
        <v/>
      </c>
      <c r="N48" s="29" t="str">
        <f t="shared" si="3"/>
        <v/>
      </c>
      <c r="O48" s="29" t="str">
        <f t="shared" si="3"/>
        <v/>
      </c>
      <c r="P48" s="29" t="str">
        <f t="shared" si="3"/>
        <v/>
      </c>
      <c r="Q48" s="29" t="str">
        <f t="shared" si="3"/>
        <v/>
      </c>
      <c r="R48" s="29" t="str">
        <f t="shared" si="3"/>
        <v/>
      </c>
      <c r="S48" s="29" t="str">
        <f t="shared" si="3"/>
        <v/>
      </c>
    </row>
    <row r="49" spans="3:19" s="29" customFormat="1" hidden="1" x14ac:dyDescent="0.35">
      <c r="D49" s="33" t="s">
        <v>148</v>
      </c>
      <c r="E49" s="29" t="str">
        <f t="shared" si="0"/>
        <v>Adult behavioral health-</v>
      </c>
      <c r="F49" s="29" t="str">
        <f t="shared" ref="F49:S49" si="4">IF(F25="Covered",(CONCATENATE($B25,"-")),"")</f>
        <v>Adult behavioral health-</v>
      </c>
      <c r="G49" s="29" t="str">
        <f t="shared" si="4"/>
        <v/>
      </c>
      <c r="H49" s="29" t="str">
        <f t="shared" si="4"/>
        <v>Adult behavioral health-</v>
      </c>
      <c r="I49" s="29" t="str">
        <f t="shared" si="4"/>
        <v>Adult behavioral health-</v>
      </c>
      <c r="J49" s="29" t="str">
        <f t="shared" si="4"/>
        <v/>
      </c>
      <c r="K49" s="29" t="str">
        <f t="shared" si="4"/>
        <v/>
      </c>
      <c r="L49" s="29" t="str">
        <f t="shared" si="4"/>
        <v/>
      </c>
      <c r="M49" s="29" t="str">
        <f t="shared" si="4"/>
        <v/>
      </c>
      <c r="N49" s="29" t="str">
        <f t="shared" si="4"/>
        <v/>
      </c>
      <c r="O49" s="29" t="str">
        <f t="shared" si="4"/>
        <v/>
      </c>
      <c r="P49" s="29" t="str">
        <f t="shared" si="4"/>
        <v/>
      </c>
      <c r="Q49" s="29" t="str">
        <f t="shared" si="4"/>
        <v/>
      </c>
      <c r="R49" s="29" t="str">
        <f t="shared" si="4"/>
        <v/>
      </c>
      <c r="S49" s="29" t="str">
        <f t="shared" si="4"/>
        <v/>
      </c>
    </row>
    <row r="50" spans="3:19" s="29" customFormat="1" hidden="1" x14ac:dyDescent="0.35">
      <c r="D50" s="33" t="s">
        <v>149</v>
      </c>
      <c r="E50" s="29" t="str">
        <f t="shared" si="0"/>
        <v>Pediatric behavioral health-</v>
      </c>
      <c r="F50" s="29" t="str">
        <f t="shared" ref="F50:S50" si="5">IF(F26="Covered",(CONCATENATE($B26,"-")),"")</f>
        <v>Pediatric behavioral health-</v>
      </c>
      <c r="G50" s="29" t="str">
        <f t="shared" si="5"/>
        <v>Pediatric behavioral health-</v>
      </c>
      <c r="H50" s="29" t="str">
        <f t="shared" si="5"/>
        <v>Pediatric behavioral health-</v>
      </c>
      <c r="I50" s="29" t="str">
        <f t="shared" si="5"/>
        <v>Pediatric behavioral health-</v>
      </c>
      <c r="J50" s="29" t="str">
        <f t="shared" si="5"/>
        <v/>
      </c>
      <c r="K50" s="29" t="str">
        <f t="shared" si="5"/>
        <v/>
      </c>
      <c r="L50" s="29" t="str">
        <f t="shared" si="5"/>
        <v/>
      </c>
      <c r="M50" s="29" t="str">
        <f t="shared" si="5"/>
        <v/>
      </c>
      <c r="N50" s="29" t="str">
        <f t="shared" si="5"/>
        <v/>
      </c>
      <c r="O50" s="29" t="str">
        <f t="shared" si="5"/>
        <v/>
      </c>
      <c r="P50" s="29" t="str">
        <f t="shared" si="5"/>
        <v/>
      </c>
      <c r="Q50" s="29" t="str">
        <f t="shared" si="5"/>
        <v/>
      </c>
      <c r="R50" s="29" t="str">
        <f t="shared" si="5"/>
        <v/>
      </c>
      <c r="S50" s="29" t="str">
        <f t="shared" si="5"/>
        <v/>
      </c>
    </row>
    <row r="51" spans="3:19" s="29" customFormat="1" hidden="1" x14ac:dyDescent="0.35">
      <c r="D51" s="33" t="s">
        <v>150</v>
      </c>
      <c r="E51" s="29" t="str">
        <f t="shared" si="0"/>
        <v>Adult specialist-</v>
      </c>
      <c r="F51" s="29" t="str">
        <f t="shared" ref="F51:S51" si="6">IF(F27="Covered",(CONCATENATE($B27,"-")),"")</f>
        <v>Adult specialist-</v>
      </c>
      <c r="G51" s="29" t="str">
        <f t="shared" si="6"/>
        <v/>
      </c>
      <c r="H51" s="29" t="str">
        <f t="shared" si="6"/>
        <v>Adult specialist-</v>
      </c>
      <c r="I51" s="29" t="str">
        <f t="shared" si="6"/>
        <v>Adult specialist-</v>
      </c>
      <c r="J51" s="29" t="str">
        <f t="shared" si="6"/>
        <v/>
      </c>
      <c r="K51" s="29" t="str">
        <f t="shared" si="6"/>
        <v/>
      </c>
      <c r="L51" s="29" t="str">
        <f t="shared" si="6"/>
        <v/>
      </c>
      <c r="M51" s="29" t="str">
        <f t="shared" si="6"/>
        <v/>
      </c>
      <c r="N51" s="29" t="str">
        <f t="shared" si="6"/>
        <v/>
      </c>
      <c r="O51" s="29" t="str">
        <f t="shared" si="6"/>
        <v/>
      </c>
      <c r="P51" s="29" t="str">
        <f t="shared" si="6"/>
        <v/>
      </c>
      <c r="Q51" s="29" t="str">
        <f t="shared" si="6"/>
        <v/>
      </c>
      <c r="R51" s="29" t="str">
        <f t="shared" si="6"/>
        <v/>
      </c>
      <c r="S51" s="29" t="str">
        <f t="shared" si="6"/>
        <v/>
      </c>
    </row>
    <row r="52" spans="3:19" s="29" customFormat="1" hidden="1" x14ac:dyDescent="0.35">
      <c r="D52" s="33" t="s">
        <v>151</v>
      </c>
      <c r="E52" s="29" t="str">
        <f t="shared" si="0"/>
        <v>Pediatric specialist-</v>
      </c>
      <c r="F52" s="29" t="str">
        <f t="shared" ref="F52:S52" si="7">IF(F28="Covered",(CONCATENATE($B28,"-")),"")</f>
        <v>Pediatric specialist-</v>
      </c>
      <c r="G52" s="29" t="str">
        <f t="shared" si="7"/>
        <v>Pediatric specialist-</v>
      </c>
      <c r="H52" s="29" t="str">
        <f t="shared" si="7"/>
        <v>Pediatric specialist-</v>
      </c>
      <c r="I52" s="29" t="str">
        <f t="shared" si="7"/>
        <v>Pediatric specialist-</v>
      </c>
      <c r="J52" s="29" t="str">
        <f t="shared" si="7"/>
        <v/>
      </c>
      <c r="K52" s="29" t="str">
        <f t="shared" si="7"/>
        <v/>
      </c>
      <c r="L52" s="29" t="str">
        <f t="shared" si="7"/>
        <v/>
      </c>
      <c r="M52" s="29" t="str">
        <f t="shared" si="7"/>
        <v/>
      </c>
      <c r="N52" s="29" t="str">
        <f t="shared" si="7"/>
        <v/>
      </c>
      <c r="O52" s="29" t="str">
        <f t="shared" si="7"/>
        <v/>
      </c>
      <c r="P52" s="29" t="str">
        <f t="shared" si="7"/>
        <v/>
      </c>
      <c r="Q52" s="29" t="str">
        <f t="shared" si="7"/>
        <v/>
      </c>
      <c r="R52" s="29" t="str">
        <f t="shared" si="7"/>
        <v/>
      </c>
      <c r="S52" s="29" t="str">
        <f t="shared" si="7"/>
        <v/>
      </c>
    </row>
    <row r="53" spans="3:19" s="29" customFormat="1" hidden="1" x14ac:dyDescent="0.35">
      <c r="D53" s="33" t="s">
        <v>152</v>
      </c>
      <c r="E53" s="29" t="str">
        <f t="shared" si="0"/>
        <v>Hospital-</v>
      </c>
      <c r="F53" s="29" t="str">
        <f t="shared" ref="F53:S53" si="8">IF(F29="Covered",(CONCATENATE($B29,"-")),"")</f>
        <v>Hospital-</v>
      </c>
      <c r="G53" s="29" t="str">
        <f t="shared" si="8"/>
        <v>Hospital-</v>
      </c>
      <c r="H53" s="29" t="str">
        <f t="shared" si="8"/>
        <v>Hospital-</v>
      </c>
      <c r="I53" s="29" t="str">
        <f t="shared" si="8"/>
        <v>Hospital-</v>
      </c>
      <c r="J53" s="29" t="str">
        <f t="shared" si="8"/>
        <v/>
      </c>
      <c r="K53" s="29" t="str">
        <f t="shared" si="8"/>
        <v/>
      </c>
      <c r="L53" s="29" t="str">
        <f t="shared" si="8"/>
        <v/>
      </c>
      <c r="M53" s="29" t="str">
        <f t="shared" si="8"/>
        <v/>
      </c>
      <c r="N53" s="29" t="str">
        <f t="shared" si="8"/>
        <v/>
      </c>
      <c r="O53" s="29" t="str">
        <f t="shared" si="8"/>
        <v/>
      </c>
      <c r="P53" s="29" t="str">
        <f t="shared" si="8"/>
        <v/>
      </c>
      <c r="Q53" s="29" t="str">
        <f t="shared" si="8"/>
        <v/>
      </c>
      <c r="R53" s="29" t="str">
        <f t="shared" si="8"/>
        <v/>
      </c>
      <c r="S53" s="29" t="str">
        <f t="shared" si="8"/>
        <v/>
      </c>
    </row>
    <row r="54" spans="3:19" s="29" customFormat="1" hidden="1" x14ac:dyDescent="0.35">
      <c r="D54" s="33" t="s">
        <v>153</v>
      </c>
      <c r="E54" s="29" t="str">
        <f t="shared" si="0"/>
        <v>Pharmacy-</v>
      </c>
      <c r="F54" s="29" t="str">
        <f t="shared" ref="F54:S54" si="9">IF(F30="Covered",(CONCATENATE($B30,"-")),"")</f>
        <v>Pharmacy-</v>
      </c>
      <c r="G54" s="29" t="str">
        <f t="shared" si="9"/>
        <v>Pharmacy-</v>
      </c>
      <c r="H54" s="29" t="str">
        <f t="shared" si="9"/>
        <v>Pharmacy-</v>
      </c>
      <c r="I54" s="29" t="str">
        <f t="shared" si="9"/>
        <v>Pharmacy-</v>
      </c>
      <c r="J54" s="29" t="str">
        <f t="shared" si="9"/>
        <v/>
      </c>
      <c r="K54" s="29" t="str">
        <f t="shared" si="9"/>
        <v/>
      </c>
      <c r="L54" s="29" t="str">
        <f t="shared" si="9"/>
        <v/>
      </c>
      <c r="M54" s="29" t="str">
        <f t="shared" si="9"/>
        <v/>
      </c>
      <c r="N54" s="29" t="str">
        <f t="shared" si="9"/>
        <v/>
      </c>
      <c r="O54" s="29" t="str">
        <f t="shared" si="9"/>
        <v/>
      </c>
      <c r="P54" s="29" t="str">
        <f t="shared" si="9"/>
        <v/>
      </c>
      <c r="Q54" s="29" t="str">
        <f t="shared" si="9"/>
        <v/>
      </c>
      <c r="R54" s="29" t="str">
        <f t="shared" si="9"/>
        <v/>
      </c>
      <c r="S54" s="29" t="str">
        <f t="shared" si="9"/>
        <v/>
      </c>
    </row>
    <row r="55" spans="3:19" s="29" customFormat="1" hidden="1" x14ac:dyDescent="0.35">
      <c r="D55" s="33" t="s">
        <v>154</v>
      </c>
      <c r="E55" s="29" t="str">
        <f t="shared" si="0"/>
        <v/>
      </c>
      <c r="F55" s="29" t="str">
        <f t="shared" ref="F55:S55" si="10">IF(F31="Covered",(CONCATENATE($B31,"-")),"")</f>
        <v/>
      </c>
      <c r="G55" s="29" t="str">
        <f t="shared" si="10"/>
        <v>Pediatric dental-</v>
      </c>
      <c r="H55" s="29" t="str">
        <f t="shared" si="10"/>
        <v>Pediatric dental-</v>
      </c>
      <c r="I55" s="29" t="str">
        <f t="shared" si="10"/>
        <v>Pediatric dental-</v>
      </c>
      <c r="J55" s="29" t="str">
        <f t="shared" si="10"/>
        <v/>
      </c>
      <c r="K55" s="29" t="str">
        <f t="shared" si="10"/>
        <v/>
      </c>
      <c r="L55" s="29" t="str">
        <f t="shared" si="10"/>
        <v/>
      </c>
      <c r="M55" s="29" t="str">
        <f t="shared" si="10"/>
        <v/>
      </c>
      <c r="N55" s="29" t="str">
        <f t="shared" si="10"/>
        <v/>
      </c>
      <c r="O55" s="29" t="str">
        <f t="shared" si="10"/>
        <v/>
      </c>
      <c r="P55" s="29" t="str">
        <f t="shared" si="10"/>
        <v/>
      </c>
      <c r="Q55" s="29" t="str">
        <f t="shared" si="10"/>
        <v/>
      </c>
      <c r="R55" s="29" t="str">
        <f t="shared" si="10"/>
        <v/>
      </c>
      <c r="S55" s="29" t="str">
        <f t="shared" si="10"/>
        <v/>
      </c>
    </row>
    <row r="56" spans="3:19" s="29" customFormat="1" hidden="1" x14ac:dyDescent="0.35">
      <c r="D56" s="33" t="s">
        <v>155</v>
      </c>
      <c r="E56" s="29" t="str">
        <f t="shared" si="0"/>
        <v/>
      </c>
      <c r="F56" s="29" t="str">
        <f t="shared" ref="F56:S56" si="11">IF(F32="Covered",(CONCATENATE($B32,"-")),"")</f>
        <v/>
      </c>
      <c r="G56" s="29" t="str">
        <f t="shared" si="11"/>
        <v/>
      </c>
      <c r="H56" s="29" t="str">
        <f t="shared" si="11"/>
        <v>LTSS-</v>
      </c>
      <c r="I56" s="29" t="str">
        <f t="shared" si="11"/>
        <v>LTSS-</v>
      </c>
      <c r="J56" s="29" t="str">
        <f t="shared" si="11"/>
        <v/>
      </c>
      <c r="K56" s="29" t="str">
        <f t="shared" si="11"/>
        <v/>
      </c>
      <c r="L56" s="29" t="str">
        <f t="shared" si="11"/>
        <v/>
      </c>
      <c r="M56" s="29" t="str">
        <f t="shared" si="11"/>
        <v/>
      </c>
      <c r="N56" s="29" t="str">
        <f t="shared" si="11"/>
        <v/>
      </c>
      <c r="O56" s="29" t="str">
        <f t="shared" si="11"/>
        <v/>
      </c>
      <c r="P56" s="29" t="str">
        <f t="shared" si="11"/>
        <v/>
      </c>
      <c r="Q56" s="29" t="str">
        <f t="shared" si="11"/>
        <v/>
      </c>
      <c r="R56" s="29" t="str">
        <f t="shared" si="11"/>
        <v/>
      </c>
      <c r="S56" s="29" t="str">
        <f t="shared" si="11"/>
        <v/>
      </c>
    </row>
    <row r="57" spans="3:19" s="29" customFormat="1" hidden="1" x14ac:dyDescent="0.35">
      <c r="D57" s="33" t="s">
        <v>156</v>
      </c>
      <c r="E57" s="29" t="str">
        <f t="shared" ref="E57:S57" si="12">IF(E33&lt;&gt;"","other services","")</f>
        <v/>
      </c>
      <c r="F57" s="29" t="str">
        <f>IF(F33&lt;&gt;"","other services","")</f>
        <v/>
      </c>
      <c r="G57" s="29" t="str">
        <f t="shared" si="12"/>
        <v/>
      </c>
      <c r="H57" s="29" t="str">
        <f t="shared" si="12"/>
        <v/>
      </c>
      <c r="I57" s="29" t="str">
        <f t="shared" si="12"/>
        <v/>
      </c>
      <c r="J57" s="29" t="str">
        <f t="shared" si="12"/>
        <v/>
      </c>
      <c r="K57" s="29" t="str">
        <f t="shared" si="12"/>
        <v/>
      </c>
      <c r="L57" s="29" t="str">
        <f t="shared" si="12"/>
        <v/>
      </c>
      <c r="M57" s="29" t="str">
        <f t="shared" si="12"/>
        <v/>
      </c>
      <c r="N57" s="29" t="str">
        <f t="shared" si="12"/>
        <v/>
      </c>
      <c r="O57" s="29" t="str">
        <f t="shared" si="12"/>
        <v/>
      </c>
      <c r="P57" s="29" t="str">
        <f t="shared" si="12"/>
        <v/>
      </c>
      <c r="Q57" s="29" t="str">
        <f t="shared" si="12"/>
        <v/>
      </c>
      <c r="R57" s="29" t="str">
        <f t="shared" si="12"/>
        <v/>
      </c>
      <c r="S57" s="29" t="str">
        <f t="shared" si="12"/>
        <v/>
      </c>
    </row>
    <row r="58" spans="3:19" s="29" customFormat="1" hidden="1" x14ac:dyDescent="0.35">
      <c r="D58" s="34" t="s">
        <v>157</v>
      </c>
      <c r="E58" s="29" t="str">
        <f>_xlfn.TEXTJOIN(CHAR(10),TRUE,E46:E57)</f>
        <v>Adult primary care-
Pediatric primary care-
OB/GYN-
Adult behavioral health-
Pediatric behavioral health-
Adult specialist-
Pediatric specialist-
Hospital-
Pharmacy-</v>
      </c>
      <c r="F58" s="29" t="str">
        <f t="shared" ref="F58:S58" si="13">_xlfn.TEXTJOIN(CHAR(10),TRUE,F46:F57)</f>
        <v>Adult primary care-
Pediatric primary care-
OB/GYN-
Adult behavioral health-
Pediatric behavioral health-
Adult specialist-
Pediatric specialist-
Hospital-
Pharmacy-</v>
      </c>
      <c r="G58" s="29" t="str">
        <f t="shared" si="13"/>
        <v>Pediatric primary care-
OB/GYN-
Pediatric behavioral health-
Pediatric specialist-
Hospital-
Pharmacy-
Pediatric dental-</v>
      </c>
      <c r="H58" s="29" t="str">
        <f t="shared" si="13"/>
        <v>Adult primary care-
Pediatric primary care-
OB/GYN-
Adult behavioral health-
Pediatric behavioral health-
Adult specialist-
Pediatric specialist-
Hospital-
Pharmacy-
Pediatric dental-
LTSS-</v>
      </c>
      <c r="I58" s="29" t="str">
        <f t="shared" si="13"/>
        <v>Adult primary care-
Pediatric primary care-
OB/GYN-
Adult behavioral health-
Pediatric behavioral health-
Adult specialist-
Pediatric specialist-
Hospital-
Pharmacy-
Pediatric dental-
LTSS-</v>
      </c>
      <c r="J58" s="29" t="str">
        <f t="shared" si="13"/>
        <v/>
      </c>
      <c r="K58" s="29" t="str">
        <f t="shared" si="13"/>
        <v/>
      </c>
      <c r="L58" s="29" t="str">
        <f t="shared" si="13"/>
        <v/>
      </c>
      <c r="M58" s="29" t="str">
        <f t="shared" si="13"/>
        <v/>
      </c>
      <c r="N58" s="29" t="str">
        <f t="shared" si="13"/>
        <v/>
      </c>
      <c r="O58" s="29" t="str">
        <f t="shared" si="13"/>
        <v/>
      </c>
      <c r="P58" s="29" t="str">
        <f t="shared" si="13"/>
        <v/>
      </c>
      <c r="Q58" s="29" t="str">
        <f t="shared" si="13"/>
        <v/>
      </c>
      <c r="R58" s="29" t="str">
        <f t="shared" si="13"/>
        <v/>
      </c>
      <c r="S58" s="29" t="str">
        <f t="shared" si="13"/>
        <v/>
      </c>
    </row>
    <row r="59" spans="3:19" s="29" customFormat="1" hidden="1" x14ac:dyDescent="0.35">
      <c r="D59" s="29" t="s">
        <v>158</v>
      </c>
      <c r="E59" s="29" t="str">
        <f>SUBSTITUTE(E58,"-",", ")</f>
        <v xml:space="preserve">Adult primary care, 
Pediatric primary care, 
OB/GYN, 
Adult behavioral health, 
Pediatric behavioral health, 
Adult specialist, 
Pediatric specialist, 
Hospital, 
Pharmacy, </v>
      </c>
      <c r="F59" s="29" t="str">
        <f t="shared" ref="F59:S59" si="14">SUBSTITUTE(F58,"-",", ")</f>
        <v xml:space="preserve">Adult primary care, 
Pediatric primary care, 
OB/GYN, 
Adult behavioral health, 
Pediatric behavioral health, 
Adult specialist, 
Pediatric specialist, 
Hospital, 
Pharmacy, </v>
      </c>
      <c r="G59" s="29" t="str">
        <f t="shared" si="14"/>
        <v xml:space="preserve">Pediatric primary care, 
OB/GYN, 
Pediatric behavioral health, 
Pediatric specialist, 
Hospital, 
Pharmacy, 
Pediatric dental, </v>
      </c>
      <c r="H59" s="29" t="str">
        <f t="shared" si="14"/>
        <v xml:space="preserve">Adult primary care, 
Pediatric primary care, 
OB/GYN, 
Adult behavioral health, 
Pediatric behavioral health, 
Adult specialist, 
Pediatric specialist, 
Hospital, 
Pharmacy, 
Pediatric dental, 
LTSS, </v>
      </c>
      <c r="I59" s="29" t="str">
        <f t="shared" si="14"/>
        <v xml:space="preserve">Adult primary care, 
Pediatric primary care, 
OB/GYN, 
Adult behavioral health, 
Pediatric behavioral health, 
Adult specialist, 
Pediatric specialist, 
Hospital, 
Pharmacy, 
Pediatric dental, 
LTSS, </v>
      </c>
      <c r="J59" s="29" t="str">
        <f t="shared" si="14"/>
        <v/>
      </c>
      <c r="K59" s="29" t="str">
        <f t="shared" si="14"/>
        <v/>
      </c>
      <c r="L59" s="29" t="str">
        <f t="shared" si="14"/>
        <v/>
      </c>
      <c r="M59" s="29" t="str">
        <f t="shared" si="14"/>
        <v/>
      </c>
      <c r="N59" s="29" t="str">
        <f t="shared" si="14"/>
        <v/>
      </c>
      <c r="O59" s="29" t="str">
        <f t="shared" si="14"/>
        <v/>
      </c>
      <c r="P59" s="29" t="str">
        <f t="shared" si="14"/>
        <v/>
      </c>
      <c r="Q59" s="29" t="str">
        <f t="shared" si="14"/>
        <v/>
      </c>
      <c r="R59" s="29" t="str">
        <f t="shared" si="14"/>
        <v/>
      </c>
      <c r="S59" s="29" t="str">
        <f t="shared" si="14"/>
        <v/>
      </c>
    </row>
    <row r="60" spans="3:19" s="29" customFormat="1" hidden="1" x14ac:dyDescent="0.35">
      <c r="C60" s="30"/>
      <c r="D60" s="30"/>
      <c r="E60" s="30"/>
      <c r="F60" s="30"/>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topLeftCell="C1" zoomScale="90" zoomScaleNormal="90" workbookViewId="0">
      <selection activeCell="E33" sqref="E33"/>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DATA OK: Assurances correctly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IF('I_State&amp;Prog_Info'!E15="","[Program 1]",'I_State&amp;Prog_Info'!E15)</f>
        <v>AHCCCS Complete Care (ACC)</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IF('I_State&amp;Prog_Info'!E17="","(Placeholder for plan type)",'I_State&amp;Prog_Info'!E17)</f>
        <v>MCO</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IF('I_State&amp;Prog_Info'!E59="","(Placeholder for providers)",'I_State&amp;Prog_Info'!E59)</f>
        <v xml:space="preserve">Adult primary care, 
Pediatric primary care, 
OB/GYN, 
Adult behavioral health, 
Pediatric behavioral health, 
Adult specialist, 
Pediatric specialist, 
Hospital, 
Pharmacy, </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IF('I_State&amp;Prog_Info'!E39="","(Placeholder for separate analysis and results document)",'I_State&amp;Prog_Info'!E39)</f>
        <v>No, analysis methods and results are not contained in a separate document(s)</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IF('I_State&amp;Prog_Info'!E40="","(Placeholder for separate analysis and results document)",'I_State&amp;Prog_Info'!E40)</f>
        <v>N/A</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IF('I_State&amp;Prog_Info'!E41="","(Placeholder for separate analysis and results document)",'I_State&amp;Prog_Info'!E41)</f>
        <v>N/A</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6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t="s">
        <v>274</v>
      </c>
      <c r="F14" s="51" t="s">
        <v>274</v>
      </c>
      <c r="G14" s="51" t="s">
        <v>274</v>
      </c>
      <c r="H14" s="51" t="s">
        <v>274</v>
      </c>
      <c r="I14" s="51" t="s">
        <v>274</v>
      </c>
      <c r="J14" s="51" t="s">
        <v>274</v>
      </c>
      <c r="K14" s="51" t="s">
        <v>274</v>
      </c>
      <c r="L14" s="51" t="s">
        <v>274</v>
      </c>
      <c r="M14" s="51" t="s">
        <v>274</v>
      </c>
      <c r="N14" s="51" t="s">
        <v>274</v>
      </c>
      <c r="O14" s="51" t="s">
        <v>274</v>
      </c>
      <c r="P14" s="51" t="s">
        <v>274</v>
      </c>
      <c r="Q14" s="51" t="s">
        <v>274</v>
      </c>
      <c r="R14" s="51" t="s">
        <v>274</v>
      </c>
      <c r="S14" s="51" t="s">
        <v>274</v>
      </c>
      <c r="T14" s="51" t="s">
        <v>274</v>
      </c>
      <c r="U14" s="51" t="s">
        <v>274</v>
      </c>
      <c r="V14" s="51" t="s">
        <v>275</v>
      </c>
      <c r="W14" s="51" t="s">
        <v>275</v>
      </c>
      <c r="X14" s="51" t="s">
        <v>275</v>
      </c>
      <c r="Y14" s="51" t="s">
        <v>275</v>
      </c>
      <c r="Z14" s="51" t="s">
        <v>275</v>
      </c>
      <c r="AA14" s="51" t="s">
        <v>275</v>
      </c>
      <c r="AB14" s="51" t="s">
        <v>275</v>
      </c>
      <c r="AC14" s="51" t="s">
        <v>275</v>
      </c>
      <c r="AD14" s="51" t="s">
        <v>275</v>
      </c>
      <c r="AE14" s="51" t="s">
        <v>275</v>
      </c>
      <c r="AF14" s="51" t="s">
        <v>275</v>
      </c>
      <c r="AG14" s="51" t="s">
        <v>275</v>
      </c>
      <c r="AH14" s="51" t="s">
        <v>275</v>
      </c>
      <c r="AI14" s="51" t="s">
        <v>275</v>
      </c>
      <c r="AJ14" s="51" t="s">
        <v>275</v>
      </c>
      <c r="AK14" s="51" t="s">
        <v>275</v>
      </c>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t="s">
        <v>279</v>
      </c>
      <c r="F15" s="51" t="s">
        <v>280</v>
      </c>
      <c r="G15" s="51" t="s">
        <v>281</v>
      </c>
      <c r="H15" s="51" t="s">
        <v>280</v>
      </c>
      <c r="I15" s="51" t="s">
        <v>282</v>
      </c>
      <c r="J15" s="51" t="s">
        <v>283</v>
      </c>
      <c r="K15" s="51" t="s">
        <v>284</v>
      </c>
      <c r="L15" s="51" t="s">
        <v>285</v>
      </c>
      <c r="M15" s="51" t="s">
        <v>279</v>
      </c>
      <c r="N15" s="51" t="s">
        <v>280</v>
      </c>
      <c r="O15" s="51" t="s">
        <v>286</v>
      </c>
      <c r="P15" s="51" t="s">
        <v>287</v>
      </c>
      <c r="Q15" s="51" t="s">
        <v>288</v>
      </c>
      <c r="R15" s="51" t="s">
        <v>289</v>
      </c>
      <c r="S15" s="51" t="s">
        <v>279</v>
      </c>
      <c r="T15" s="51" t="s">
        <v>279</v>
      </c>
      <c r="U15" s="51" t="s">
        <v>290</v>
      </c>
      <c r="V15" s="51" t="s">
        <v>291</v>
      </c>
      <c r="W15" s="51" t="s">
        <v>292</v>
      </c>
      <c r="X15" s="51" t="s">
        <v>293</v>
      </c>
      <c r="Y15" s="51" t="s">
        <v>294</v>
      </c>
      <c r="Z15" s="51" t="s">
        <v>295</v>
      </c>
      <c r="AA15" s="51" t="s">
        <v>296</v>
      </c>
      <c r="AB15" s="51" t="s">
        <v>297</v>
      </c>
      <c r="AC15" s="51" t="s">
        <v>298</v>
      </c>
      <c r="AD15" s="51" t="s">
        <v>299</v>
      </c>
      <c r="AE15" s="51" t="s">
        <v>300</v>
      </c>
      <c r="AF15" s="51" t="s">
        <v>301</v>
      </c>
      <c r="AG15" s="51" t="s">
        <v>302</v>
      </c>
      <c r="AH15" s="51" t="s">
        <v>303</v>
      </c>
      <c r="AI15" s="51" t="s">
        <v>304</v>
      </c>
      <c r="AJ15" s="51" t="s">
        <v>305</v>
      </c>
      <c r="AK15" s="51" t="s">
        <v>306</v>
      </c>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t="s">
        <v>310</v>
      </c>
      <c r="F16" s="78" t="s">
        <v>310</v>
      </c>
      <c r="G16" s="78" t="s">
        <v>114</v>
      </c>
      <c r="H16" s="78" t="s">
        <v>114</v>
      </c>
      <c r="I16" s="78" t="s">
        <v>96</v>
      </c>
      <c r="J16" s="78" t="s">
        <v>96</v>
      </c>
      <c r="K16" s="78" t="s">
        <v>111</v>
      </c>
      <c r="L16" s="78" t="s">
        <v>111</v>
      </c>
      <c r="M16" s="78" t="s">
        <v>117</v>
      </c>
      <c r="N16" s="78" t="s">
        <v>117</v>
      </c>
      <c r="O16" s="78" t="s">
        <v>311</v>
      </c>
      <c r="P16" s="78" t="s">
        <v>311</v>
      </c>
      <c r="Q16" s="78" t="s">
        <v>311</v>
      </c>
      <c r="R16" s="78" t="s">
        <v>311</v>
      </c>
      <c r="S16" s="78" t="s">
        <v>312</v>
      </c>
      <c r="T16" s="78" t="s">
        <v>313</v>
      </c>
      <c r="U16" s="78" t="s">
        <v>313</v>
      </c>
      <c r="V16" s="78" t="s">
        <v>310</v>
      </c>
      <c r="W16" s="78" t="s">
        <v>310</v>
      </c>
      <c r="X16" s="78" t="s">
        <v>314</v>
      </c>
      <c r="Y16" s="78" t="s">
        <v>314</v>
      </c>
      <c r="Z16" s="78" t="s">
        <v>315</v>
      </c>
      <c r="AA16" s="78" t="s">
        <v>315</v>
      </c>
      <c r="AB16" s="78" t="s">
        <v>316</v>
      </c>
      <c r="AC16" s="78" t="s">
        <v>316</v>
      </c>
      <c r="AD16" s="78" t="s">
        <v>316</v>
      </c>
      <c r="AE16" s="78" t="s">
        <v>316</v>
      </c>
      <c r="AF16" s="78" t="s">
        <v>317</v>
      </c>
      <c r="AG16" s="78" t="s">
        <v>318</v>
      </c>
      <c r="AH16" s="78" t="s">
        <v>318</v>
      </c>
      <c r="AI16" s="78" t="s">
        <v>318</v>
      </c>
      <c r="AJ16" s="78" t="s">
        <v>318</v>
      </c>
      <c r="AK16" s="78" t="s">
        <v>318</v>
      </c>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t="s">
        <v>322</v>
      </c>
      <c r="F17" s="78" t="s">
        <v>322</v>
      </c>
      <c r="G17" s="78" t="s">
        <v>323</v>
      </c>
      <c r="H17" s="78" t="s">
        <v>323</v>
      </c>
      <c r="I17" s="78" t="s">
        <v>324</v>
      </c>
      <c r="J17" s="78" t="s">
        <v>324</v>
      </c>
      <c r="K17" s="78" t="s">
        <v>323</v>
      </c>
      <c r="L17" s="78" t="s">
        <v>323</v>
      </c>
      <c r="M17" s="78" t="s">
        <v>325</v>
      </c>
      <c r="N17" s="78" t="s">
        <v>325</v>
      </c>
      <c r="O17" s="78" t="s">
        <v>326</v>
      </c>
      <c r="P17" s="78" t="s">
        <v>326</v>
      </c>
      <c r="Q17" s="78" t="s">
        <v>325</v>
      </c>
      <c r="R17" s="78" t="s">
        <v>325</v>
      </c>
      <c r="S17" s="78" t="s">
        <v>323</v>
      </c>
      <c r="T17" s="78" t="s">
        <v>323</v>
      </c>
      <c r="U17" s="78" t="s">
        <v>323</v>
      </c>
      <c r="V17" s="78" t="s">
        <v>323</v>
      </c>
      <c r="W17" s="78" t="s">
        <v>323</v>
      </c>
      <c r="X17" s="78" t="s">
        <v>323</v>
      </c>
      <c r="Y17" s="78" t="s">
        <v>323</v>
      </c>
      <c r="Z17" s="78" t="s">
        <v>325</v>
      </c>
      <c r="AA17" s="78" t="s">
        <v>325</v>
      </c>
      <c r="AB17" s="78" t="s">
        <v>323</v>
      </c>
      <c r="AC17" s="78" t="s">
        <v>323</v>
      </c>
      <c r="AD17" s="78" t="s">
        <v>323</v>
      </c>
      <c r="AE17" s="78" t="s">
        <v>323</v>
      </c>
      <c r="AF17" s="78" t="s">
        <v>323</v>
      </c>
      <c r="AG17" s="78" t="s">
        <v>323</v>
      </c>
      <c r="AH17" s="78" t="s">
        <v>323</v>
      </c>
      <c r="AI17" s="78" t="s">
        <v>327</v>
      </c>
      <c r="AJ17" s="78" t="s">
        <v>325</v>
      </c>
      <c r="AK17" s="78" t="s">
        <v>323</v>
      </c>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t="s">
        <v>331</v>
      </c>
      <c r="F18" s="79" t="s">
        <v>332</v>
      </c>
      <c r="G18" s="79" t="s">
        <v>331</v>
      </c>
      <c r="H18" s="79" t="s">
        <v>332</v>
      </c>
      <c r="I18" s="79" t="s">
        <v>331</v>
      </c>
      <c r="J18" s="79" t="s">
        <v>332</v>
      </c>
      <c r="K18" s="79" t="s">
        <v>331</v>
      </c>
      <c r="L18" s="79" t="s">
        <v>332</v>
      </c>
      <c r="M18" s="79" t="s">
        <v>331</v>
      </c>
      <c r="N18" s="79" t="s">
        <v>332</v>
      </c>
      <c r="O18" s="79" t="s">
        <v>331</v>
      </c>
      <c r="P18" s="79" t="s">
        <v>332</v>
      </c>
      <c r="Q18" s="79" t="s">
        <v>331</v>
      </c>
      <c r="R18" s="79" t="s">
        <v>332</v>
      </c>
      <c r="S18" s="79" t="s">
        <v>333</v>
      </c>
      <c r="T18" s="79" t="s">
        <v>331</v>
      </c>
      <c r="U18" s="79" t="s">
        <v>332</v>
      </c>
      <c r="V18" s="79" t="s">
        <v>334</v>
      </c>
      <c r="W18" s="79" t="s">
        <v>334</v>
      </c>
      <c r="X18" s="79" t="s">
        <v>334</v>
      </c>
      <c r="Y18" s="79" t="s">
        <v>334</v>
      </c>
      <c r="Z18" s="79" t="s">
        <v>334</v>
      </c>
      <c r="AA18" s="79" t="s">
        <v>334</v>
      </c>
      <c r="AB18" s="79" t="s">
        <v>334</v>
      </c>
      <c r="AC18" s="79" t="s">
        <v>334</v>
      </c>
      <c r="AD18" s="79" t="s">
        <v>334</v>
      </c>
      <c r="AE18" s="79" t="s">
        <v>334</v>
      </c>
      <c r="AF18" s="79" t="s">
        <v>334</v>
      </c>
      <c r="AG18" s="79" t="s">
        <v>334</v>
      </c>
      <c r="AH18" s="79" t="s">
        <v>334</v>
      </c>
      <c r="AI18" s="79" t="s">
        <v>334</v>
      </c>
      <c r="AJ18" s="79" t="s">
        <v>334</v>
      </c>
      <c r="AK18" s="79" t="s">
        <v>334</v>
      </c>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t="s">
        <v>349</v>
      </c>
      <c r="F23" s="74" t="s">
        <v>350</v>
      </c>
      <c r="G23" s="51" t="s">
        <v>350</v>
      </c>
      <c r="H23" s="51" t="s">
        <v>349</v>
      </c>
      <c r="I23" s="51" t="s">
        <v>350</v>
      </c>
      <c r="J23" s="51" t="s">
        <v>350</v>
      </c>
      <c r="K23" s="51" t="s">
        <v>350</v>
      </c>
      <c r="L23" s="51" t="s">
        <v>350</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t="s">
        <v>354</v>
      </c>
      <c r="F24" s="76" t="s">
        <v>350</v>
      </c>
      <c r="G24" s="75" t="s">
        <v>350</v>
      </c>
      <c r="H24" s="75" t="s">
        <v>354</v>
      </c>
      <c r="I24" s="75" t="s">
        <v>350</v>
      </c>
      <c r="J24" s="75" t="s">
        <v>350</v>
      </c>
      <c r="K24" s="75" t="s">
        <v>350</v>
      </c>
      <c r="L24" s="75" t="s">
        <v>350</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t="s">
        <v>136</v>
      </c>
      <c r="F25" s="73" t="s">
        <v>136</v>
      </c>
      <c r="G25" s="73" t="s">
        <v>136</v>
      </c>
      <c r="H25" s="73" t="s">
        <v>136</v>
      </c>
      <c r="I25" s="73" t="s">
        <v>136</v>
      </c>
      <c r="J25" s="73" t="s">
        <v>136</v>
      </c>
      <c r="K25" s="73" t="s">
        <v>136</v>
      </c>
      <c r="L25" s="73" t="s">
        <v>136</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Arizona Complete Health-Complete Care Plan (AZCH-CCP)</v>
      </c>
      <c r="F29" s="4" t="str">
        <f>IF(F30&lt;&gt;"",F30,"[Plan 2]")</f>
        <v>Banner University Family Care (BUFC)</v>
      </c>
      <c r="G29" s="4" t="str">
        <f>IF(G30&lt;&gt;"",G30,"[Plan 3]")</f>
        <v>Molina Healthcare (Molina)</v>
      </c>
      <c r="H29" s="4" t="str">
        <f>IF(H30&lt;&gt;"",H30,"[Plan 4]")</f>
        <v>Mercy Care</v>
      </c>
      <c r="I29" s="4" t="str">
        <f>IF(I30&lt;&gt;"",I30,"[Plan 5]")</f>
        <v>Health Choice Arizona (HCA)</v>
      </c>
      <c r="J29" s="4" t="str">
        <f>IF(J30&lt;&gt;"",J30,"[Plan 6]")</f>
        <v>United Healthcare Community Plan (UHCCP)</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t="s">
        <v>364</v>
      </c>
      <c r="F30" s="80" t="s">
        <v>365</v>
      </c>
      <c r="G30" s="51" t="s">
        <v>366</v>
      </c>
      <c r="H30" s="51" t="s">
        <v>367</v>
      </c>
      <c r="I30" s="51" t="s">
        <v>368</v>
      </c>
      <c r="J30" s="51" t="s">
        <v>369</v>
      </c>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t="s">
        <v>373</v>
      </c>
      <c r="F31" s="51" t="s">
        <v>373</v>
      </c>
      <c r="G31" s="51" t="s">
        <v>374</v>
      </c>
      <c r="H31" s="51" t="s">
        <v>374</v>
      </c>
      <c r="I31" s="51" t="s">
        <v>373</v>
      </c>
      <c r="J31" s="51" t="s">
        <v>373</v>
      </c>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t="s">
        <v>610</v>
      </c>
      <c r="F32" s="78" t="s">
        <v>610</v>
      </c>
      <c r="G32" s="78" t="s">
        <v>608</v>
      </c>
      <c r="H32" s="78" t="s">
        <v>608</v>
      </c>
      <c r="I32" s="78" t="s">
        <v>610</v>
      </c>
      <c r="J32" s="78" t="s">
        <v>610</v>
      </c>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t="s">
        <v>614</v>
      </c>
      <c r="F33" s="96" t="s">
        <v>634</v>
      </c>
      <c r="G33" s="96" t="s">
        <v>136</v>
      </c>
      <c r="H33" s="96" t="s">
        <v>136</v>
      </c>
      <c r="I33" s="78" t="s">
        <v>611</v>
      </c>
      <c r="J33" s="96" t="s">
        <v>617</v>
      </c>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96" t="s">
        <v>619</v>
      </c>
      <c r="F34" s="96" t="s">
        <v>621</v>
      </c>
      <c r="G34" s="96" t="s">
        <v>136</v>
      </c>
      <c r="H34" s="96" t="s">
        <v>136</v>
      </c>
      <c r="I34" s="96" t="s">
        <v>612</v>
      </c>
      <c r="J34" s="96" t="s">
        <v>618</v>
      </c>
      <c r="K34" s="96"/>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v>46006</v>
      </c>
      <c r="F35" s="81">
        <v>46006</v>
      </c>
      <c r="G35" s="81" t="s">
        <v>387</v>
      </c>
      <c r="H35" s="81" t="s">
        <v>387</v>
      </c>
      <c r="I35" s="81">
        <v>46006</v>
      </c>
      <c r="J35" s="81">
        <v>46006</v>
      </c>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134" t="s">
        <v>609</v>
      </c>
      <c r="F36" s="74" t="s">
        <v>616</v>
      </c>
      <c r="G36" s="51" t="s">
        <v>387</v>
      </c>
      <c r="H36" s="51" t="s">
        <v>387</v>
      </c>
      <c r="I36" s="51" t="s">
        <v>387</v>
      </c>
      <c r="J36" s="51" t="s">
        <v>387</v>
      </c>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74" t="s">
        <v>613</v>
      </c>
      <c r="F37" s="74" t="s">
        <v>615</v>
      </c>
      <c r="G37" s="51" t="s">
        <v>136</v>
      </c>
      <c r="H37" s="51" t="s">
        <v>387</v>
      </c>
      <c r="I37" s="51" t="s">
        <v>387</v>
      </c>
      <c r="J37" s="51" t="s">
        <v>387</v>
      </c>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t="s">
        <v>373</v>
      </c>
      <c r="F38" s="51" t="s">
        <v>373</v>
      </c>
      <c r="G38" s="51" t="s">
        <v>373</v>
      </c>
      <c r="H38" s="51" t="s">
        <v>373</v>
      </c>
      <c r="I38" s="51" t="s">
        <v>373</v>
      </c>
      <c r="J38" s="51" t="s">
        <v>373</v>
      </c>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t="s">
        <v>400</v>
      </c>
      <c r="F39" s="78" t="s">
        <v>400</v>
      </c>
      <c r="G39" s="78" t="s">
        <v>400</v>
      </c>
      <c r="H39" s="78" t="s">
        <v>400</v>
      </c>
      <c r="I39" s="78" t="s">
        <v>400</v>
      </c>
      <c r="J39" s="78" t="s">
        <v>400</v>
      </c>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95" t="s">
        <v>635</v>
      </c>
      <c r="F40" s="95" t="s">
        <v>627</v>
      </c>
      <c r="G40" s="95" t="s">
        <v>627</v>
      </c>
      <c r="H40" s="95" t="s">
        <v>633</v>
      </c>
      <c r="I40" s="95" t="s">
        <v>628</v>
      </c>
      <c r="J40" s="51" t="s">
        <v>627</v>
      </c>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t="s">
        <v>624</v>
      </c>
      <c r="F41" s="51" t="s">
        <v>407</v>
      </c>
      <c r="G41" s="51" t="s">
        <v>408</v>
      </c>
      <c r="H41" s="51" t="s">
        <v>626</v>
      </c>
      <c r="I41" s="51" t="s">
        <v>409</v>
      </c>
      <c r="J41" s="51" t="s">
        <v>410</v>
      </c>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v>45945</v>
      </c>
      <c r="F42" s="82">
        <v>45945</v>
      </c>
      <c r="G42" s="82">
        <v>45945</v>
      </c>
      <c r="H42" s="82">
        <v>45945</v>
      </c>
      <c r="I42" s="82">
        <v>45945</v>
      </c>
      <c r="J42" s="82">
        <v>45945</v>
      </c>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CZ135"/>
  <sheetViews>
    <sheetView showGridLines="0" zoomScaleNormal="100" workbookViewId="0">
      <selection activeCell="X13" sqref="X13:AM18"/>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DATA OK: Assurances correctly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IF('I_State&amp;Prog_Info'!F15="","[Program 2]",'I_State&amp;Prog_Info'!F15)</f>
        <v>Regional Behavioral Health Authorities (RBHA) (until 9/30/22) and ACC-RBHAs (10/1/22)</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IF('I_State&amp;Prog_Info'!F17="","(Placeholder for plan type)",'I_State&amp;Prog_Info'!F17)</f>
        <v>MCO</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IF('I_State&amp;Prog_Info'!F59="","(Placeholder for providers)",'I_State&amp;Prog_Info'!F59)</f>
        <v xml:space="preserve">Adult primary care, 
Pediatric primary care, 
OB/GYN, 
Adult behavioral health, 
Pediatric behavioral health, 
Adult specialist, 
Pediatric specialist, 
Hospital, 
Pharmacy, </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IF('I_State&amp;Prog_Info'!F39="","(Placeholder for separate analysis and results document)",'I_State&amp;Prog_Info'!F39)</f>
        <v>No, analysis methods and results are not contained in a separate document(s)</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IF('I_State&amp;Prog_Info'!F40="","(Placeholder for separate analysis and results document)",'I_State&amp;Prog_Info'!F40)</f>
        <v>N/A</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IF('I_State&amp;Prog_Info'!F41="","(Placeholder for separate analysis and results document)",'I_State&amp;Prog_Info'!F41)</f>
        <v>N/A</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t="s">
        <v>274</v>
      </c>
      <c r="F14" s="51" t="s">
        <v>274</v>
      </c>
      <c r="G14" s="51" t="s">
        <v>274</v>
      </c>
      <c r="H14" s="51" t="s">
        <v>274</v>
      </c>
      <c r="I14" s="51" t="s">
        <v>274</v>
      </c>
      <c r="J14" s="51" t="s">
        <v>274</v>
      </c>
      <c r="K14" s="51" t="s">
        <v>274</v>
      </c>
      <c r="L14" s="51" t="s">
        <v>274</v>
      </c>
      <c r="M14" s="51" t="s">
        <v>274</v>
      </c>
      <c r="N14" s="51" t="s">
        <v>274</v>
      </c>
      <c r="O14" s="51" t="s">
        <v>274</v>
      </c>
      <c r="P14" s="51" t="s">
        <v>274</v>
      </c>
      <c r="Q14" s="51" t="s">
        <v>274</v>
      </c>
      <c r="R14" s="51" t="s">
        <v>274</v>
      </c>
      <c r="S14" s="51" t="s">
        <v>274</v>
      </c>
      <c r="T14" s="51" t="s">
        <v>274</v>
      </c>
      <c r="U14" s="51" t="s">
        <v>414</v>
      </c>
      <c r="V14" s="51" t="s">
        <v>274</v>
      </c>
      <c r="W14" s="51" t="s">
        <v>414</v>
      </c>
      <c r="X14" s="51" t="s">
        <v>275</v>
      </c>
      <c r="Y14" s="51" t="s">
        <v>275</v>
      </c>
      <c r="Z14" s="51" t="s">
        <v>275</v>
      </c>
      <c r="AA14" s="51" t="s">
        <v>275</v>
      </c>
      <c r="AB14" s="51" t="s">
        <v>275</v>
      </c>
      <c r="AC14" s="51" t="s">
        <v>275</v>
      </c>
      <c r="AD14" s="51" t="s">
        <v>275</v>
      </c>
      <c r="AE14" s="51" t="s">
        <v>275</v>
      </c>
      <c r="AF14" s="51" t="s">
        <v>275</v>
      </c>
      <c r="AG14" s="51" t="s">
        <v>275</v>
      </c>
      <c r="AH14" s="51" t="s">
        <v>275</v>
      </c>
      <c r="AI14" s="51" t="s">
        <v>275</v>
      </c>
      <c r="AJ14" s="51" t="s">
        <v>275</v>
      </c>
      <c r="AK14" s="51" t="s">
        <v>275</v>
      </c>
      <c r="AL14" s="51" t="s">
        <v>275</v>
      </c>
      <c r="AM14" s="51" t="s">
        <v>275</v>
      </c>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t="s">
        <v>279</v>
      </c>
      <c r="F15" s="51" t="s">
        <v>280</v>
      </c>
      <c r="G15" s="51" t="s">
        <v>281</v>
      </c>
      <c r="H15" s="51" t="s">
        <v>280</v>
      </c>
      <c r="I15" s="51" t="s">
        <v>282</v>
      </c>
      <c r="J15" s="51" t="s">
        <v>283</v>
      </c>
      <c r="K15" s="51" t="s">
        <v>284</v>
      </c>
      <c r="L15" s="51" t="s">
        <v>285</v>
      </c>
      <c r="M15" s="51" t="s">
        <v>279</v>
      </c>
      <c r="N15" s="51" t="s">
        <v>280</v>
      </c>
      <c r="O15" s="51" t="s">
        <v>286</v>
      </c>
      <c r="P15" s="51" t="s">
        <v>287</v>
      </c>
      <c r="Q15" s="51" t="s">
        <v>288</v>
      </c>
      <c r="R15" s="51" t="s">
        <v>289</v>
      </c>
      <c r="S15" s="51" t="s">
        <v>279</v>
      </c>
      <c r="T15" s="51" t="s">
        <v>279</v>
      </c>
      <c r="U15" s="51" t="s">
        <v>290</v>
      </c>
      <c r="V15" s="51" t="s">
        <v>279</v>
      </c>
      <c r="W15" s="51" t="s">
        <v>415</v>
      </c>
      <c r="X15" s="51" t="s">
        <v>291</v>
      </c>
      <c r="Y15" s="51" t="s">
        <v>292</v>
      </c>
      <c r="Z15" s="51" t="s">
        <v>293</v>
      </c>
      <c r="AA15" s="51" t="s">
        <v>294</v>
      </c>
      <c r="AB15" s="51" t="s">
        <v>295</v>
      </c>
      <c r="AC15" s="51" t="s">
        <v>296</v>
      </c>
      <c r="AD15" s="51" t="s">
        <v>297</v>
      </c>
      <c r="AE15" s="51" t="s">
        <v>298</v>
      </c>
      <c r="AF15" s="51" t="s">
        <v>299</v>
      </c>
      <c r="AG15" s="51" t="s">
        <v>300</v>
      </c>
      <c r="AH15" s="51" t="s">
        <v>301</v>
      </c>
      <c r="AI15" s="51" t="s">
        <v>302</v>
      </c>
      <c r="AJ15" s="51" t="s">
        <v>303</v>
      </c>
      <c r="AK15" s="51" t="s">
        <v>304</v>
      </c>
      <c r="AL15" s="51" t="s">
        <v>305</v>
      </c>
      <c r="AM15" s="51" t="s">
        <v>306</v>
      </c>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t="s">
        <v>310</v>
      </c>
      <c r="F16" s="78" t="s">
        <v>310</v>
      </c>
      <c r="G16" s="78" t="s">
        <v>114</v>
      </c>
      <c r="H16" s="78" t="s">
        <v>114</v>
      </c>
      <c r="I16" s="78" t="s">
        <v>96</v>
      </c>
      <c r="J16" s="78" t="s">
        <v>96</v>
      </c>
      <c r="K16" s="78" t="s">
        <v>111</v>
      </c>
      <c r="L16" s="78" t="s">
        <v>111</v>
      </c>
      <c r="M16" s="78" t="s">
        <v>117</v>
      </c>
      <c r="N16" s="78" t="s">
        <v>117</v>
      </c>
      <c r="O16" s="78" t="s">
        <v>311</v>
      </c>
      <c r="P16" s="78" t="s">
        <v>311</v>
      </c>
      <c r="Q16" s="78" t="s">
        <v>311</v>
      </c>
      <c r="R16" s="78" t="s">
        <v>311</v>
      </c>
      <c r="S16" s="78" t="s">
        <v>312</v>
      </c>
      <c r="T16" s="78" t="s">
        <v>416</v>
      </c>
      <c r="U16" s="78" t="s">
        <v>416</v>
      </c>
      <c r="V16" s="78" t="s">
        <v>417</v>
      </c>
      <c r="W16" s="78" t="s">
        <v>417</v>
      </c>
      <c r="X16" s="78" t="s">
        <v>310</v>
      </c>
      <c r="Y16" s="78" t="s">
        <v>310</v>
      </c>
      <c r="Z16" s="78" t="s">
        <v>314</v>
      </c>
      <c r="AA16" s="78" t="s">
        <v>314</v>
      </c>
      <c r="AB16" s="78" t="s">
        <v>315</v>
      </c>
      <c r="AC16" s="78" t="s">
        <v>315</v>
      </c>
      <c r="AD16" s="78" t="s">
        <v>316</v>
      </c>
      <c r="AE16" s="78" t="s">
        <v>316</v>
      </c>
      <c r="AF16" s="78" t="s">
        <v>316</v>
      </c>
      <c r="AG16" s="78" t="s">
        <v>316</v>
      </c>
      <c r="AH16" s="78" t="s">
        <v>317</v>
      </c>
      <c r="AI16" s="78" t="s">
        <v>318</v>
      </c>
      <c r="AJ16" s="78" t="s">
        <v>318</v>
      </c>
      <c r="AK16" s="78" t="s">
        <v>318</v>
      </c>
      <c r="AL16" s="78" t="s">
        <v>318</v>
      </c>
      <c r="AM16" s="78" t="s">
        <v>318</v>
      </c>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t="s">
        <v>322</v>
      </c>
      <c r="F17" s="78" t="s">
        <v>322</v>
      </c>
      <c r="G17" s="78" t="s">
        <v>323</v>
      </c>
      <c r="H17" s="78" t="s">
        <v>323</v>
      </c>
      <c r="I17" s="78" t="s">
        <v>324</v>
      </c>
      <c r="J17" s="78" t="s">
        <v>324</v>
      </c>
      <c r="K17" s="78" t="s">
        <v>323</v>
      </c>
      <c r="L17" s="78" t="s">
        <v>323</v>
      </c>
      <c r="M17" s="78" t="s">
        <v>325</v>
      </c>
      <c r="N17" s="78" t="s">
        <v>325</v>
      </c>
      <c r="O17" s="78" t="s">
        <v>326</v>
      </c>
      <c r="P17" s="78" t="s">
        <v>326</v>
      </c>
      <c r="Q17" s="78" t="s">
        <v>325</v>
      </c>
      <c r="R17" s="78" t="s">
        <v>325</v>
      </c>
      <c r="S17" s="78" t="s">
        <v>323</v>
      </c>
      <c r="T17" s="78" t="s">
        <v>323</v>
      </c>
      <c r="U17" s="78" t="s">
        <v>323</v>
      </c>
      <c r="V17" s="78" t="s">
        <v>323</v>
      </c>
      <c r="W17" s="78" t="s">
        <v>322</v>
      </c>
      <c r="X17" s="78" t="s">
        <v>323</v>
      </c>
      <c r="Y17" s="78" t="s">
        <v>323</v>
      </c>
      <c r="Z17" s="78" t="s">
        <v>323</v>
      </c>
      <c r="AA17" s="78" t="s">
        <v>323</v>
      </c>
      <c r="AB17" s="78" t="s">
        <v>325</v>
      </c>
      <c r="AC17" s="78" t="s">
        <v>325</v>
      </c>
      <c r="AD17" s="78" t="s">
        <v>323</v>
      </c>
      <c r="AE17" s="78" t="s">
        <v>323</v>
      </c>
      <c r="AF17" s="78" t="s">
        <v>323</v>
      </c>
      <c r="AG17" s="78" t="s">
        <v>323</v>
      </c>
      <c r="AH17" s="78" t="s">
        <v>323</v>
      </c>
      <c r="AI17" s="78" t="s">
        <v>323</v>
      </c>
      <c r="AJ17" s="78" t="s">
        <v>323</v>
      </c>
      <c r="AK17" s="78" t="s">
        <v>327</v>
      </c>
      <c r="AL17" s="78" t="s">
        <v>325</v>
      </c>
      <c r="AM17" s="78" t="s">
        <v>323</v>
      </c>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t="s">
        <v>331</v>
      </c>
      <c r="F18" s="79" t="s">
        <v>332</v>
      </c>
      <c r="G18" s="79" t="s">
        <v>331</v>
      </c>
      <c r="H18" s="79" t="s">
        <v>332</v>
      </c>
      <c r="I18" s="79" t="s">
        <v>331</v>
      </c>
      <c r="J18" s="79" t="s">
        <v>332</v>
      </c>
      <c r="K18" s="79" t="s">
        <v>331</v>
      </c>
      <c r="L18" s="79" t="s">
        <v>332</v>
      </c>
      <c r="M18" s="79" t="s">
        <v>331</v>
      </c>
      <c r="N18" s="79" t="s">
        <v>332</v>
      </c>
      <c r="O18" s="79" t="s">
        <v>331</v>
      </c>
      <c r="P18" s="79" t="s">
        <v>332</v>
      </c>
      <c r="Q18" s="79" t="s">
        <v>331</v>
      </c>
      <c r="R18" s="79" t="s">
        <v>332</v>
      </c>
      <c r="S18" s="79" t="s">
        <v>333</v>
      </c>
      <c r="T18" s="79" t="s">
        <v>331</v>
      </c>
      <c r="U18" s="79" t="s">
        <v>332</v>
      </c>
      <c r="V18" s="79" t="s">
        <v>331</v>
      </c>
      <c r="W18" s="79" t="s">
        <v>332</v>
      </c>
      <c r="X18" s="79" t="s">
        <v>334</v>
      </c>
      <c r="Y18" s="79" t="s">
        <v>334</v>
      </c>
      <c r="Z18" s="79" t="s">
        <v>334</v>
      </c>
      <c r="AA18" s="79" t="s">
        <v>334</v>
      </c>
      <c r="AB18" s="79" t="s">
        <v>334</v>
      </c>
      <c r="AC18" s="79" t="s">
        <v>334</v>
      </c>
      <c r="AD18" s="79" t="s">
        <v>334</v>
      </c>
      <c r="AE18" s="79" t="s">
        <v>334</v>
      </c>
      <c r="AF18" s="79" t="s">
        <v>334</v>
      </c>
      <c r="AG18" s="79" t="s">
        <v>334</v>
      </c>
      <c r="AH18" s="79" t="s">
        <v>334</v>
      </c>
      <c r="AI18" s="79" t="s">
        <v>334</v>
      </c>
      <c r="AJ18" s="79" t="s">
        <v>334</v>
      </c>
      <c r="AK18" s="79" t="s">
        <v>334</v>
      </c>
      <c r="AL18" s="79" t="s">
        <v>334</v>
      </c>
      <c r="AM18" s="79" t="s">
        <v>334</v>
      </c>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t="s">
        <v>349</v>
      </c>
      <c r="F23" s="74" t="s">
        <v>350</v>
      </c>
      <c r="G23" s="51" t="s">
        <v>350</v>
      </c>
      <c r="H23" s="51" t="s">
        <v>349</v>
      </c>
      <c r="I23" s="51" t="s">
        <v>350</v>
      </c>
      <c r="J23" s="51" t="s">
        <v>350</v>
      </c>
      <c r="K23" s="51" t="s">
        <v>350</v>
      </c>
      <c r="L23" s="51" t="s">
        <v>350</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t="s">
        <v>354</v>
      </c>
      <c r="F24" s="76" t="s">
        <v>350</v>
      </c>
      <c r="G24" s="75" t="s">
        <v>350</v>
      </c>
      <c r="H24" s="75" t="s">
        <v>354</v>
      </c>
      <c r="I24" s="75" t="s">
        <v>350</v>
      </c>
      <c r="J24" s="75" t="s">
        <v>350</v>
      </c>
      <c r="K24" s="75" t="s">
        <v>350</v>
      </c>
      <c r="L24" s="75" t="s">
        <v>350</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t="s">
        <v>136</v>
      </c>
      <c r="F25" s="73" t="s">
        <v>136</v>
      </c>
      <c r="G25" s="73" t="s">
        <v>136</v>
      </c>
      <c r="H25" s="73" t="s">
        <v>136</v>
      </c>
      <c r="I25" s="73" t="s">
        <v>136</v>
      </c>
      <c r="J25" s="73" t="s">
        <v>136</v>
      </c>
      <c r="K25" s="73" t="s">
        <v>136</v>
      </c>
      <c r="L25" s="73" t="s">
        <v>136</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Arizona Complete Health-Complete Care Plan (AZCH-CCP)</v>
      </c>
      <c r="F29" s="4" t="str">
        <f>IF(F30&lt;&gt;"",F30,"[Plan 2]")</f>
        <v>Mercy Care</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t="s">
        <v>364</v>
      </c>
      <c r="F30" s="80" t="s">
        <v>367</v>
      </c>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t="s">
        <v>373</v>
      </c>
      <c r="F31" s="51" t="s">
        <v>374</v>
      </c>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t="s">
        <v>610</v>
      </c>
      <c r="F32" s="78" t="s">
        <v>136</v>
      </c>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96" t="s">
        <v>637</v>
      </c>
      <c r="F33" s="78" t="s">
        <v>136</v>
      </c>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96" t="s">
        <v>619</v>
      </c>
      <c r="F34" s="78" t="s">
        <v>387</v>
      </c>
      <c r="G34" s="96"/>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v>45945</v>
      </c>
      <c r="F35" s="81" t="s">
        <v>387</v>
      </c>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t="s">
        <v>636</v>
      </c>
      <c r="F36" s="80" t="s">
        <v>387</v>
      </c>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t="s">
        <v>387</v>
      </c>
      <c r="F37" s="80" t="s">
        <v>387</v>
      </c>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t="s">
        <v>373</v>
      </c>
      <c r="F38" s="51" t="s">
        <v>373</v>
      </c>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t="s">
        <v>400</v>
      </c>
      <c r="F39" s="78" t="s">
        <v>400</v>
      </c>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95" t="s">
        <v>642</v>
      </c>
      <c r="F40" s="95" t="s">
        <v>641</v>
      </c>
      <c r="G40" s="95"/>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t="s">
        <v>624</v>
      </c>
      <c r="F41" s="51" t="s">
        <v>626</v>
      </c>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v>45945</v>
      </c>
      <c r="F42" s="82">
        <v>45945</v>
      </c>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CZ135"/>
  <sheetViews>
    <sheetView showGridLines="0" topLeftCell="Y1" zoomScale="70" zoomScaleNormal="70" workbookViewId="0">
      <selection activeCell="T13" sqref="T13:AL18"/>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DATA OK: Assurances correctly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IF('I_State&amp;Prog_Info'!G15="","[Program 3]",'I_State&amp;Prog_Info'!G15)</f>
        <v>Comprehensive Health Plan (CHP, Foster Care)</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IF('I_State&amp;Prog_Info'!G17="","(Placeholder for plan type)",'I_State&amp;Prog_Info'!G17)</f>
        <v>MCO</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IF('I_State&amp;Prog_Info'!G59="","(Placeholder for providers)",'I_State&amp;Prog_Info'!G59)</f>
        <v xml:space="preserve">Pediatric primary care, 
OB/GYN, 
Pediatric behavioral health, 
Pediatric specialist, 
Hospital, 
Pharmacy, 
Pediatric dental, </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IF('I_State&amp;Prog_Info'!G39="","(Placeholder for separate analysis and results document)",'I_State&amp;Prog_Info'!G39)</f>
        <v>No, analysis methods and results are not contained in a separate document(s)</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IF('I_State&amp;Prog_Info'!G40="","(Placeholder for separate analysis and results document)",'I_State&amp;Prog_Info'!G40)</f>
        <v>N/A</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IF('I_State&amp;Prog_Info'!G41="","(Placeholder for separate analysis and results document)",'I_State&amp;Prog_Info'!G41)</f>
        <v>N/A</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t="s">
        <v>274</v>
      </c>
      <c r="F14" s="51" t="s">
        <v>274</v>
      </c>
      <c r="G14" s="51" t="s">
        <v>274</v>
      </c>
      <c r="H14" s="51" t="s">
        <v>274</v>
      </c>
      <c r="I14" s="51" t="s">
        <v>274</v>
      </c>
      <c r="J14" s="51" t="s">
        <v>274</v>
      </c>
      <c r="K14" s="51" t="s">
        <v>274</v>
      </c>
      <c r="L14" s="51" t="s">
        <v>274</v>
      </c>
      <c r="M14" s="51" t="s">
        <v>274</v>
      </c>
      <c r="N14" s="51" t="s">
        <v>274</v>
      </c>
      <c r="O14" s="51" t="s">
        <v>274</v>
      </c>
      <c r="P14" s="51" t="s">
        <v>274</v>
      </c>
      <c r="Q14" s="51" t="s">
        <v>274</v>
      </c>
      <c r="R14" s="51" t="s">
        <v>274</v>
      </c>
      <c r="S14" s="51" t="s">
        <v>414</v>
      </c>
      <c r="T14" s="51" t="s">
        <v>275</v>
      </c>
      <c r="U14" s="51" t="s">
        <v>275</v>
      </c>
      <c r="V14" s="51" t="s">
        <v>275</v>
      </c>
      <c r="W14" s="51" t="s">
        <v>275</v>
      </c>
      <c r="X14" s="51" t="s">
        <v>275</v>
      </c>
      <c r="Y14" s="51" t="s">
        <v>275</v>
      </c>
      <c r="Z14" s="51" t="s">
        <v>275</v>
      </c>
      <c r="AA14" s="51" t="s">
        <v>275</v>
      </c>
      <c r="AB14" s="51" t="s">
        <v>275</v>
      </c>
      <c r="AC14" s="51" t="s">
        <v>275</v>
      </c>
      <c r="AD14" s="51" t="s">
        <v>275</v>
      </c>
      <c r="AE14" s="51" t="s">
        <v>275</v>
      </c>
      <c r="AF14" s="51" t="s">
        <v>275</v>
      </c>
      <c r="AG14" s="51" t="s">
        <v>275</v>
      </c>
      <c r="AH14" s="51" t="s">
        <v>275</v>
      </c>
      <c r="AI14" s="51" t="s">
        <v>275</v>
      </c>
      <c r="AJ14" s="51" t="s">
        <v>275</v>
      </c>
      <c r="AK14" s="51" t="s">
        <v>275</v>
      </c>
      <c r="AL14" s="51" t="s">
        <v>275</v>
      </c>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t="s">
        <v>279</v>
      </c>
      <c r="F15" s="51" t="s">
        <v>280</v>
      </c>
      <c r="G15" s="51" t="s">
        <v>281</v>
      </c>
      <c r="H15" s="51" t="s">
        <v>280</v>
      </c>
      <c r="I15" s="51" t="s">
        <v>282</v>
      </c>
      <c r="J15" s="51" t="s">
        <v>283</v>
      </c>
      <c r="K15" s="51" t="s">
        <v>284</v>
      </c>
      <c r="L15" s="51" t="s">
        <v>285</v>
      </c>
      <c r="M15" s="51" t="s">
        <v>279</v>
      </c>
      <c r="N15" s="51" t="s">
        <v>280</v>
      </c>
      <c r="O15" s="51" t="s">
        <v>288</v>
      </c>
      <c r="P15" s="51" t="s">
        <v>289</v>
      </c>
      <c r="Q15" s="51" t="s">
        <v>279</v>
      </c>
      <c r="R15" s="51" t="s">
        <v>279</v>
      </c>
      <c r="S15" s="51" t="s">
        <v>290</v>
      </c>
      <c r="T15" s="51" t="s">
        <v>291</v>
      </c>
      <c r="U15" s="51" t="s">
        <v>292</v>
      </c>
      <c r="V15" s="51" t="s">
        <v>293</v>
      </c>
      <c r="W15" s="51" t="s">
        <v>294</v>
      </c>
      <c r="X15" s="51" t="s">
        <v>295</v>
      </c>
      <c r="Y15" s="51" t="s">
        <v>296</v>
      </c>
      <c r="Z15" s="51" t="s">
        <v>297</v>
      </c>
      <c r="AA15" s="51" t="s">
        <v>298</v>
      </c>
      <c r="AB15" s="51" t="s">
        <v>299</v>
      </c>
      <c r="AC15" s="51" t="s">
        <v>300</v>
      </c>
      <c r="AD15" s="51" t="s">
        <v>301</v>
      </c>
      <c r="AE15" s="51" t="s">
        <v>302</v>
      </c>
      <c r="AF15" s="51" t="s">
        <v>303</v>
      </c>
      <c r="AG15" s="51" t="s">
        <v>305</v>
      </c>
      <c r="AH15" s="51" t="s">
        <v>306</v>
      </c>
      <c r="AI15" s="51" t="s">
        <v>418</v>
      </c>
      <c r="AJ15" s="51" t="s">
        <v>419</v>
      </c>
      <c r="AK15" s="51" t="s">
        <v>420</v>
      </c>
      <c r="AL15" s="51" t="s">
        <v>421</v>
      </c>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t="s">
        <v>310</v>
      </c>
      <c r="F16" s="78" t="s">
        <v>310</v>
      </c>
      <c r="G16" s="78" t="s">
        <v>114</v>
      </c>
      <c r="H16" s="78" t="s">
        <v>114</v>
      </c>
      <c r="I16" s="78" t="s">
        <v>96</v>
      </c>
      <c r="J16" s="78" t="s">
        <v>96</v>
      </c>
      <c r="K16" s="78" t="s">
        <v>111</v>
      </c>
      <c r="L16" s="78" t="s">
        <v>111</v>
      </c>
      <c r="M16" s="78" t="s">
        <v>117</v>
      </c>
      <c r="N16" s="78" t="s">
        <v>117</v>
      </c>
      <c r="O16" s="78" t="s">
        <v>311</v>
      </c>
      <c r="P16" s="78" t="s">
        <v>311</v>
      </c>
      <c r="Q16" s="78" t="s">
        <v>312</v>
      </c>
      <c r="R16" s="78" t="s">
        <v>416</v>
      </c>
      <c r="S16" s="78" t="s">
        <v>416</v>
      </c>
      <c r="T16" s="78" t="s">
        <v>310</v>
      </c>
      <c r="U16" s="78" t="s">
        <v>310</v>
      </c>
      <c r="V16" s="78" t="s">
        <v>314</v>
      </c>
      <c r="W16" s="78" t="s">
        <v>314</v>
      </c>
      <c r="X16" s="78" t="s">
        <v>315</v>
      </c>
      <c r="Y16" s="78" t="s">
        <v>315</v>
      </c>
      <c r="Z16" s="78" t="s">
        <v>316</v>
      </c>
      <c r="AA16" s="78" t="s">
        <v>316</v>
      </c>
      <c r="AB16" s="78" t="s">
        <v>316</v>
      </c>
      <c r="AC16" s="78" t="s">
        <v>316</v>
      </c>
      <c r="AD16" s="78" t="s">
        <v>317</v>
      </c>
      <c r="AE16" s="78" t="s">
        <v>318</v>
      </c>
      <c r="AF16" s="78" t="s">
        <v>318</v>
      </c>
      <c r="AG16" s="78" t="s">
        <v>318</v>
      </c>
      <c r="AH16" s="78" t="s">
        <v>318</v>
      </c>
      <c r="AI16" s="78" t="s">
        <v>318</v>
      </c>
      <c r="AJ16" s="78" t="s">
        <v>318</v>
      </c>
      <c r="AK16" s="78" t="s">
        <v>318</v>
      </c>
      <c r="AL16" s="78" t="s">
        <v>318</v>
      </c>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t="s">
        <v>325</v>
      </c>
      <c r="F17" s="78" t="s">
        <v>325</v>
      </c>
      <c r="G17" s="78" t="s">
        <v>325</v>
      </c>
      <c r="H17" s="78" t="s">
        <v>325</v>
      </c>
      <c r="I17" s="78" t="s">
        <v>324</v>
      </c>
      <c r="J17" s="78" t="s">
        <v>324</v>
      </c>
      <c r="K17" s="78" t="s">
        <v>323</v>
      </c>
      <c r="L17" s="78" t="s">
        <v>323</v>
      </c>
      <c r="M17" s="78" t="s">
        <v>325</v>
      </c>
      <c r="N17" s="78" t="s">
        <v>325</v>
      </c>
      <c r="O17" s="78" t="s">
        <v>325</v>
      </c>
      <c r="P17" s="78" t="s">
        <v>325</v>
      </c>
      <c r="Q17" s="78" t="s">
        <v>325</v>
      </c>
      <c r="R17" s="78" t="s">
        <v>325</v>
      </c>
      <c r="S17" s="78" t="s">
        <v>325</v>
      </c>
      <c r="T17" s="78" t="s">
        <v>323</v>
      </c>
      <c r="U17" s="78" t="s">
        <v>323</v>
      </c>
      <c r="V17" s="78" t="s">
        <v>323</v>
      </c>
      <c r="W17" s="78" t="s">
        <v>323</v>
      </c>
      <c r="X17" s="78" t="s">
        <v>325</v>
      </c>
      <c r="Y17" s="78" t="s">
        <v>325</v>
      </c>
      <c r="Z17" s="78" t="s">
        <v>323</v>
      </c>
      <c r="AA17" s="78" t="s">
        <v>323</v>
      </c>
      <c r="AB17" s="78" t="s">
        <v>323</v>
      </c>
      <c r="AC17" s="78" t="s">
        <v>323</v>
      </c>
      <c r="AD17" s="78" t="s">
        <v>323</v>
      </c>
      <c r="AE17" s="78" t="s">
        <v>323</v>
      </c>
      <c r="AF17" s="78" t="s">
        <v>323</v>
      </c>
      <c r="AG17" s="78" t="s">
        <v>325</v>
      </c>
      <c r="AH17" s="78" t="s">
        <v>323</v>
      </c>
      <c r="AI17" s="78" t="s">
        <v>422</v>
      </c>
      <c r="AJ17" s="78" t="s">
        <v>422</v>
      </c>
      <c r="AK17" s="78" t="s">
        <v>422</v>
      </c>
      <c r="AL17" s="78" t="s">
        <v>422</v>
      </c>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t="s">
        <v>331</v>
      </c>
      <c r="F18" s="79" t="s">
        <v>332</v>
      </c>
      <c r="G18" s="79" t="s">
        <v>331</v>
      </c>
      <c r="H18" s="79" t="s">
        <v>332</v>
      </c>
      <c r="I18" s="79" t="s">
        <v>331</v>
      </c>
      <c r="J18" s="79" t="s">
        <v>332</v>
      </c>
      <c r="K18" s="79" t="s">
        <v>331</v>
      </c>
      <c r="L18" s="79" t="s">
        <v>332</v>
      </c>
      <c r="M18" s="79" t="s">
        <v>331</v>
      </c>
      <c r="N18" s="79" t="s">
        <v>332</v>
      </c>
      <c r="O18" s="79" t="s">
        <v>331</v>
      </c>
      <c r="P18" s="79" t="s">
        <v>332</v>
      </c>
      <c r="Q18" s="79" t="s">
        <v>333</v>
      </c>
      <c r="R18" s="79" t="s">
        <v>331</v>
      </c>
      <c r="S18" s="79" t="s">
        <v>332</v>
      </c>
      <c r="T18" s="79" t="s">
        <v>334</v>
      </c>
      <c r="U18" s="79" t="s">
        <v>334</v>
      </c>
      <c r="V18" s="79" t="s">
        <v>334</v>
      </c>
      <c r="W18" s="79" t="s">
        <v>334</v>
      </c>
      <c r="X18" s="79" t="s">
        <v>334</v>
      </c>
      <c r="Y18" s="79" t="s">
        <v>334</v>
      </c>
      <c r="Z18" s="79" t="s">
        <v>334</v>
      </c>
      <c r="AA18" s="79" t="s">
        <v>334</v>
      </c>
      <c r="AB18" s="79" t="s">
        <v>334</v>
      </c>
      <c r="AC18" s="79" t="s">
        <v>334</v>
      </c>
      <c r="AD18" s="79" t="s">
        <v>334</v>
      </c>
      <c r="AE18" s="79" t="s">
        <v>334</v>
      </c>
      <c r="AF18" s="79" t="s">
        <v>334</v>
      </c>
      <c r="AG18" s="79" t="s">
        <v>334</v>
      </c>
      <c r="AH18" s="79" t="s">
        <v>334</v>
      </c>
      <c r="AI18" s="79" t="s">
        <v>334</v>
      </c>
      <c r="AJ18" s="79" t="s">
        <v>334</v>
      </c>
      <c r="AK18" s="79" t="s">
        <v>334</v>
      </c>
      <c r="AL18" s="79" t="s">
        <v>334</v>
      </c>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t="s">
        <v>349</v>
      </c>
      <c r="F23" s="74" t="s">
        <v>350</v>
      </c>
      <c r="G23" s="51" t="s">
        <v>350</v>
      </c>
      <c r="H23" s="51" t="s">
        <v>349</v>
      </c>
      <c r="I23" s="51" t="s">
        <v>350</v>
      </c>
      <c r="J23" s="51" t="s">
        <v>350</v>
      </c>
      <c r="K23" s="51" t="s">
        <v>350</v>
      </c>
      <c r="L23" s="51" t="s">
        <v>350</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t="s">
        <v>354</v>
      </c>
      <c r="F24" s="76" t="s">
        <v>350</v>
      </c>
      <c r="G24" s="75" t="s">
        <v>350</v>
      </c>
      <c r="H24" s="75" t="s">
        <v>354</v>
      </c>
      <c r="I24" s="75" t="s">
        <v>350</v>
      </c>
      <c r="J24" s="75" t="s">
        <v>350</v>
      </c>
      <c r="K24" s="75" t="s">
        <v>350</v>
      </c>
      <c r="L24" s="75" t="s">
        <v>350</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t="s">
        <v>136</v>
      </c>
      <c r="F25" s="73" t="s">
        <v>136</v>
      </c>
      <c r="G25" s="73" t="s">
        <v>136</v>
      </c>
      <c r="H25" s="73" t="s">
        <v>136</v>
      </c>
      <c r="I25" s="73" t="s">
        <v>136</v>
      </c>
      <c r="J25" s="73" t="s">
        <v>136</v>
      </c>
      <c r="K25" s="73" t="s">
        <v>136</v>
      </c>
      <c r="L25" s="73" t="s">
        <v>136</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Children's Health Plan (CHP)</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t="s">
        <v>423</v>
      </c>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t="s">
        <v>373</v>
      </c>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t="s">
        <v>610</v>
      </c>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96" t="s">
        <v>643</v>
      </c>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96" t="s">
        <v>644</v>
      </c>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v>45945</v>
      </c>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t="s">
        <v>387</v>
      </c>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t="s">
        <v>387</v>
      </c>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t="s">
        <v>373</v>
      </c>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t="s">
        <v>400</v>
      </c>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95" t="s">
        <v>645</v>
      </c>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t="s">
        <v>630</v>
      </c>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v>45945</v>
      </c>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CZ135"/>
  <sheetViews>
    <sheetView showGridLines="0" topLeftCell="A21" zoomScale="70" zoomScaleNormal="70" workbookViewId="0">
      <selection activeCell="F35" sqref="F35"/>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DATA OK: Assurances correctly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IF('I_State&amp;Prog_Info'!H15="","[Program 4]",'I_State&amp;Prog_Info'!H15)</f>
        <v>Arizona Long Tern Care, Elderly/Phyisically Disabled (ALTCS/EPD)</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15" customHeight="1" x14ac:dyDescent="0.3">
      <c r="A4" s="162" t="s">
        <v>162</v>
      </c>
      <c r="B4" s="163"/>
      <c r="C4" s="70" t="str">
        <f>IF('I_State&amp;Prog_Info'!H17="","(Placeholder for plan type)",'I_State&amp;Prog_Info'!H17)</f>
        <v>MCO</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IF('I_State&amp;Prog_Info'!H59="","(Placeholder for providers)",'I_State&amp;Prog_Info'!H59)</f>
        <v xml:space="preserve">Adult primary care, 
Pediatric primary care, 
OB/GYN, 
Adult behavioral health, 
Pediatric behavioral health, 
Adult specialist, 
Pediatric specialist, 
Hospital, 
Pharmacy, 
Pediatric dental, 
LTSS, </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IF('I_State&amp;Prog_Info'!H39="","(Placeholder for separate analysis and results document)",'I_State&amp;Prog_Info'!H39)</f>
        <v>No, analysis methods and results are not contained in a separate document(s)</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IF('I_State&amp;Prog_Info'!H40="","(Placeholder for separate analysis and results document)",'I_State&amp;Prog_Info'!H40)</f>
        <v>N/A</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IF('I_State&amp;Prog_Info'!H41="","(Placeholder for separate analysis and results document)",'I_State&amp;Prog_Info'!H41)</f>
        <v>N/A</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t="s">
        <v>274</v>
      </c>
      <c r="F14" s="51" t="s">
        <v>274</v>
      </c>
      <c r="G14" s="51" t="s">
        <v>274</v>
      </c>
      <c r="H14" s="51" t="s">
        <v>274</v>
      </c>
      <c r="I14" s="51" t="s">
        <v>274</v>
      </c>
      <c r="J14" s="51" t="s">
        <v>274</v>
      </c>
      <c r="K14" s="51" t="s">
        <v>274</v>
      </c>
      <c r="L14" s="51" t="s">
        <v>274</v>
      </c>
      <c r="M14" s="51" t="s">
        <v>274</v>
      </c>
      <c r="N14" s="51" t="s">
        <v>274</v>
      </c>
      <c r="O14" s="51" t="s">
        <v>274</v>
      </c>
      <c r="P14" s="51" t="s">
        <v>274</v>
      </c>
      <c r="Q14" s="51" t="s">
        <v>274</v>
      </c>
      <c r="R14" s="51" t="s">
        <v>274</v>
      </c>
      <c r="S14" s="51" t="s">
        <v>274</v>
      </c>
      <c r="T14" s="51" t="s">
        <v>274</v>
      </c>
      <c r="U14" s="51" t="s">
        <v>274</v>
      </c>
      <c r="V14" s="51" t="s">
        <v>274</v>
      </c>
      <c r="W14" s="51" t="s">
        <v>414</v>
      </c>
      <c r="X14" s="51" t="s">
        <v>275</v>
      </c>
      <c r="Y14" s="51" t="s">
        <v>275</v>
      </c>
      <c r="Z14" s="51" t="s">
        <v>275</v>
      </c>
      <c r="AA14" s="51" t="s">
        <v>275</v>
      </c>
      <c r="AB14" s="51" t="s">
        <v>275</v>
      </c>
      <c r="AC14" s="51" t="s">
        <v>275</v>
      </c>
      <c r="AD14" s="51" t="s">
        <v>275</v>
      </c>
      <c r="AE14" s="51" t="s">
        <v>275</v>
      </c>
      <c r="AF14" s="51" t="s">
        <v>275</v>
      </c>
      <c r="AG14" s="51" t="s">
        <v>275</v>
      </c>
      <c r="AH14" s="51" t="s">
        <v>275</v>
      </c>
      <c r="AI14" s="51" t="s">
        <v>275</v>
      </c>
      <c r="AJ14" s="51" t="s">
        <v>275</v>
      </c>
      <c r="AK14" s="51" t="s">
        <v>275</v>
      </c>
      <c r="AL14" s="51" t="s">
        <v>275</v>
      </c>
      <c r="AM14" s="51" t="s">
        <v>275</v>
      </c>
      <c r="AN14" s="51" t="s">
        <v>424</v>
      </c>
      <c r="AO14" s="51" t="s">
        <v>424</v>
      </c>
      <c r="AP14" s="51" t="s">
        <v>424</v>
      </c>
      <c r="AQ14" s="51" t="s">
        <v>424</v>
      </c>
      <c r="AR14" s="51" t="s">
        <v>424</v>
      </c>
      <c r="AS14" s="51" t="s">
        <v>424</v>
      </c>
      <c r="AT14" s="51" t="s">
        <v>424</v>
      </c>
      <c r="AU14" s="51" t="s">
        <v>424</v>
      </c>
      <c r="AV14" s="51" t="s">
        <v>424</v>
      </c>
      <c r="AW14" s="51" t="s">
        <v>424</v>
      </c>
      <c r="AX14" s="51" t="s">
        <v>424</v>
      </c>
      <c r="AY14" s="51" t="s">
        <v>424</v>
      </c>
      <c r="AZ14" s="51" t="s">
        <v>424</v>
      </c>
      <c r="BA14" s="51" t="s">
        <v>424</v>
      </c>
      <c r="BB14" s="51" t="s">
        <v>424</v>
      </c>
      <c r="BC14" s="51" t="s">
        <v>424</v>
      </c>
      <c r="BD14" s="51" t="s">
        <v>424</v>
      </c>
      <c r="BE14" s="51" t="s">
        <v>424</v>
      </c>
      <c r="BF14" s="51" t="s">
        <v>424</v>
      </c>
      <c r="BG14" s="51" t="s">
        <v>424</v>
      </c>
      <c r="BH14" s="51" t="s">
        <v>424</v>
      </c>
      <c r="BI14" s="51" t="s">
        <v>424</v>
      </c>
      <c r="BJ14" s="51" t="s">
        <v>424</v>
      </c>
      <c r="BK14" s="51" t="s">
        <v>424</v>
      </c>
      <c r="BL14" s="51" t="s">
        <v>424</v>
      </c>
      <c r="BM14" s="51" t="s">
        <v>424</v>
      </c>
      <c r="BN14" s="51" t="s">
        <v>424</v>
      </c>
      <c r="BO14" s="51" t="s">
        <v>424</v>
      </c>
      <c r="BP14" s="51" t="s">
        <v>424</v>
      </c>
      <c r="BQ14" s="51" t="s">
        <v>424</v>
      </c>
      <c r="BR14" s="51" t="s">
        <v>424</v>
      </c>
      <c r="BS14" s="51" t="s">
        <v>424</v>
      </c>
      <c r="BT14" s="51" t="s">
        <v>424</v>
      </c>
      <c r="BU14" s="51" t="s">
        <v>424</v>
      </c>
      <c r="BV14" s="51" t="s">
        <v>424</v>
      </c>
      <c r="BW14" s="51" t="s">
        <v>424</v>
      </c>
      <c r="BX14" s="51" t="s">
        <v>424</v>
      </c>
      <c r="BY14" s="51" t="s">
        <v>424</v>
      </c>
      <c r="BZ14" s="51" t="s">
        <v>424</v>
      </c>
      <c r="CA14" s="51" t="s">
        <v>424</v>
      </c>
      <c r="CB14" s="51" t="s">
        <v>424</v>
      </c>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t="s">
        <v>279</v>
      </c>
      <c r="F15" s="51" t="s">
        <v>280</v>
      </c>
      <c r="G15" s="51" t="s">
        <v>281</v>
      </c>
      <c r="H15" s="51" t="s">
        <v>280</v>
      </c>
      <c r="I15" s="51" t="s">
        <v>282</v>
      </c>
      <c r="J15" s="51" t="s">
        <v>283</v>
      </c>
      <c r="K15" s="51" t="s">
        <v>284</v>
      </c>
      <c r="L15" s="51" t="s">
        <v>285</v>
      </c>
      <c r="M15" s="51" t="s">
        <v>284</v>
      </c>
      <c r="N15" s="51" t="s">
        <v>285</v>
      </c>
      <c r="O15" s="51" t="s">
        <v>279</v>
      </c>
      <c r="P15" s="51" t="s">
        <v>280</v>
      </c>
      <c r="Q15" s="51" t="s">
        <v>286</v>
      </c>
      <c r="R15" s="51" t="s">
        <v>287</v>
      </c>
      <c r="S15" s="51" t="s">
        <v>288</v>
      </c>
      <c r="T15" s="51" t="s">
        <v>289</v>
      </c>
      <c r="U15" s="51" t="s">
        <v>279</v>
      </c>
      <c r="V15" s="51" t="s">
        <v>279</v>
      </c>
      <c r="W15" s="51" t="s">
        <v>290</v>
      </c>
      <c r="X15" s="51" t="s">
        <v>291</v>
      </c>
      <c r="Y15" s="51" t="s">
        <v>292</v>
      </c>
      <c r="Z15" s="51" t="s">
        <v>293</v>
      </c>
      <c r="AA15" s="51" t="s">
        <v>294</v>
      </c>
      <c r="AB15" s="51" t="s">
        <v>295</v>
      </c>
      <c r="AC15" s="51" t="s">
        <v>296</v>
      </c>
      <c r="AD15" s="51" t="s">
        <v>297</v>
      </c>
      <c r="AE15" s="51" t="s">
        <v>298</v>
      </c>
      <c r="AF15" s="51" t="s">
        <v>299</v>
      </c>
      <c r="AG15" s="51" t="s">
        <v>300</v>
      </c>
      <c r="AH15" s="51" t="s">
        <v>301</v>
      </c>
      <c r="AI15" s="51" t="s">
        <v>302</v>
      </c>
      <c r="AJ15" s="51" t="s">
        <v>303</v>
      </c>
      <c r="AK15" s="51" t="s">
        <v>304</v>
      </c>
      <c r="AL15" s="51" t="s">
        <v>305</v>
      </c>
      <c r="AM15" s="51" t="s">
        <v>306</v>
      </c>
      <c r="AN15" s="51" t="s">
        <v>425</v>
      </c>
      <c r="AO15" s="51" t="s">
        <v>426</v>
      </c>
      <c r="AP15" s="51" t="s">
        <v>427</v>
      </c>
      <c r="AQ15" s="51" t="s">
        <v>428</v>
      </c>
      <c r="AR15" s="51" t="s">
        <v>429</v>
      </c>
      <c r="AS15" s="51" t="s">
        <v>430</v>
      </c>
      <c r="AT15" s="51" t="s">
        <v>431</v>
      </c>
      <c r="AU15" s="51" t="s">
        <v>432</v>
      </c>
      <c r="AV15" s="51" t="s">
        <v>433</v>
      </c>
      <c r="AW15" s="51" t="s">
        <v>434</v>
      </c>
      <c r="AX15" s="51" t="s">
        <v>435</v>
      </c>
      <c r="AY15" s="51" t="s">
        <v>436</v>
      </c>
      <c r="AZ15" s="51" t="s">
        <v>437</v>
      </c>
      <c r="BA15" s="51" t="s">
        <v>438</v>
      </c>
      <c r="BB15" s="51" t="s">
        <v>439</v>
      </c>
      <c r="BC15" s="51" t="s">
        <v>440</v>
      </c>
      <c r="BD15" s="51" t="s">
        <v>441</v>
      </c>
      <c r="BE15" s="51" t="s">
        <v>442</v>
      </c>
      <c r="BF15" s="51" t="s">
        <v>443</v>
      </c>
      <c r="BG15" s="51" t="s">
        <v>444</v>
      </c>
      <c r="BH15" s="51" t="s">
        <v>445</v>
      </c>
      <c r="BI15" s="51" t="s">
        <v>446</v>
      </c>
      <c r="BJ15" s="51" t="s">
        <v>447</v>
      </c>
      <c r="BK15" s="51" t="s">
        <v>448</v>
      </c>
      <c r="BL15" s="51" t="s">
        <v>449</v>
      </c>
      <c r="BM15" s="51" t="s">
        <v>450</v>
      </c>
      <c r="BN15" s="51" t="s">
        <v>451</v>
      </c>
      <c r="BO15" s="51" t="s">
        <v>452</v>
      </c>
      <c r="BP15" s="51" t="s">
        <v>453</v>
      </c>
      <c r="BQ15" s="51" t="s">
        <v>454</v>
      </c>
      <c r="BR15" s="51" t="s">
        <v>436</v>
      </c>
      <c r="BS15" s="51" t="s">
        <v>455</v>
      </c>
      <c r="BT15" s="51" t="s">
        <v>438</v>
      </c>
      <c r="BU15" s="51" t="s">
        <v>456</v>
      </c>
      <c r="BV15" s="51" t="s">
        <v>457</v>
      </c>
      <c r="BW15" s="51" t="s">
        <v>458</v>
      </c>
      <c r="BX15" s="51" t="s">
        <v>459</v>
      </c>
      <c r="BY15" s="51" t="s">
        <v>460</v>
      </c>
      <c r="BZ15" s="51" t="s">
        <v>432</v>
      </c>
      <c r="CA15" s="51" t="s">
        <v>461</v>
      </c>
      <c r="CB15" s="51" t="s">
        <v>462</v>
      </c>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t="s">
        <v>310</v>
      </c>
      <c r="F16" s="78" t="s">
        <v>310</v>
      </c>
      <c r="G16" s="78" t="s">
        <v>114</v>
      </c>
      <c r="H16" s="78" t="s">
        <v>114</v>
      </c>
      <c r="I16" s="78" t="s">
        <v>96</v>
      </c>
      <c r="J16" s="78" t="s">
        <v>96</v>
      </c>
      <c r="K16" s="78" t="s">
        <v>463</v>
      </c>
      <c r="L16" s="78" t="s">
        <v>463</v>
      </c>
      <c r="M16" s="78" t="s">
        <v>111</v>
      </c>
      <c r="N16" s="78" t="s">
        <v>111</v>
      </c>
      <c r="O16" s="78" t="s">
        <v>117</v>
      </c>
      <c r="P16" s="78" t="s">
        <v>117</v>
      </c>
      <c r="Q16" s="78" t="s">
        <v>311</v>
      </c>
      <c r="R16" s="78" t="s">
        <v>311</v>
      </c>
      <c r="S16" s="78" t="s">
        <v>311</v>
      </c>
      <c r="T16" s="78" t="s">
        <v>311</v>
      </c>
      <c r="U16" s="78" t="s">
        <v>312</v>
      </c>
      <c r="V16" s="78" t="s">
        <v>416</v>
      </c>
      <c r="W16" s="78" t="s">
        <v>416</v>
      </c>
      <c r="X16" s="78" t="s">
        <v>310</v>
      </c>
      <c r="Y16" s="78" t="s">
        <v>310</v>
      </c>
      <c r="Z16" s="78" t="s">
        <v>314</v>
      </c>
      <c r="AA16" s="78" t="s">
        <v>314</v>
      </c>
      <c r="AB16" s="78" t="s">
        <v>315</v>
      </c>
      <c r="AC16" s="78" t="s">
        <v>315</v>
      </c>
      <c r="AD16" s="78" t="s">
        <v>316</v>
      </c>
      <c r="AE16" s="78" t="s">
        <v>316</v>
      </c>
      <c r="AF16" s="78" t="s">
        <v>316</v>
      </c>
      <c r="AG16" s="78" t="s">
        <v>316</v>
      </c>
      <c r="AH16" s="78" t="s">
        <v>317</v>
      </c>
      <c r="AI16" s="78" t="s">
        <v>318</v>
      </c>
      <c r="AJ16" s="78" t="s">
        <v>318</v>
      </c>
      <c r="AK16" s="78" t="s">
        <v>318</v>
      </c>
      <c r="AL16" s="78" t="s">
        <v>318</v>
      </c>
      <c r="AM16" s="78" t="s">
        <v>318</v>
      </c>
      <c r="AN16" s="78" t="s">
        <v>464</v>
      </c>
      <c r="AO16" s="78" t="s">
        <v>464</v>
      </c>
      <c r="AP16" s="78" t="s">
        <v>464</v>
      </c>
      <c r="AQ16" s="78" t="s">
        <v>464</v>
      </c>
      <c r="AR16" s="78" t="s">
        <v>464</v>
      </c>
      <c r="AS16" s="78" t="s">
        <v>464</v>
      </c>
      <c r="AT16" s="78" t="s">
        <v>464</v>
      </c>
      <c r="AU16" s="78" t="s">
        <v>464</v>
      </c>
      <c r="AV16" s="78" t="s">
        <v>464</v>
      </c>
      <c r="AW16" s="78" t="s">
        <v>464</v>
      </c>
      <c r="AX16" s="78" t="s">
        <v>465</v>
      </c>
      <c r="AY16" s="78" t="s">
        <v>465</v>
      </c>
      <c r="AZ16" s="78" t="s">
        <v>465</v>
      </c>
      <c r="BA16" s="78" t="s">
        <v>465</v>
      </c>
      <c r="BB16" s="78" t="s">
        <v>465</v>
      </c>
      <c r="BC16" s="78" t="s">
        <v>465</v>
      </c>
      <c r="BD16" s="78" t="s">
        <v>465</v>
      </c>
      <c r="BE16" s="78" t="s">
        <v>465</v>
      </c>
      <c r="BF16" s="78" t="s">
        <v>466</v>
      </c>
      <c r="BG16" s="78" t="s">
        <v>466</v>
      </c>
      <c r="BH16" s="78" t="s">
        <v>466</v>
      </c>
      <c r="BI16" s="78" t="s">
        <v>466</v>
      </c>
      <c r="BJ16" s="78" t="s">
        <v>466</v>
      </c>
      <c r="BK16" s="78" t="s">
        <v>466</v>
      </c>
      <c r="BL16" s="78" t="s">
        <v>466</v>
      </c>
      <c r="BM16" s="78" t="s">
        <v>466</v>
      </c>
      <c r="BN16" s="78" t="s">
        <v>466</v>
      </c>
      <c r="BO16" s="78" t="s">
        <v>464</v>
      </c>
      <c r="BP16" s="78" t="s">
        <v>464</v>
      </c>
      <c r="BQ16" s="78" t="s">
        <v>465</v>
      </c>
      <c r="BR16" s="78" t="s">
        <v>465</v>
      </c>
      <c r="BS16" s="78" t="s">
        <v>465</v>
      </c>
      <c r="BT16" s="78" t="s">
        <v>465</v>
      </c>
      <c r="BU16" s="78" t="s">
        <v>466</v>
      </c>
      <c r="BV16" s="78" t="s">
        <v>466</v>
      </c>
      <c r="BW16" s="78" t="s">
        <v>466</v>
      </c>
      <c r="BX16" s="78" t="s">
        <v>466</v>
      </c>
      <c r="BY16" s="78" t="s">
        <v>464</v>
      </c>
      <c r="BZ16" s="78" t="s">
        <v>464</v>
      </c>
      <c r="CA16" s="78" t="s">
        <v>464</v>
      </c>
      <c r="CB16" s="78" t="s">
        <v>464</v>
      </c>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t="s">
        <v>322</v>
      </c>
      <c r="F17" s="78" t="s">
        <v>322</v>
      </c>
      <c r="G17" s="78" t="s">
        <v>323</v>
      </c>
      <c r="H17" s="78" t="s">
        <v>323</v>
      </c>
      <c r="I17" s="78" t="s">
        <v>324</v>
      </c>
      <c r="J17" s="78" t="s">
        <v>324</v>
      </c>
      <c r="K17" s="78" t="s">
        <v>467</v>
      </c>
      <c r="L17" s="78" t="s">
        <v>467</v>
      </c>
      <c r="M17" s="78" t="s">
        <v>323</v>
      </c>
      <c r="N17" s="78" t="s">
        <v>323</v>
      </c>
      <c r="O17" s="78" t="s">
        <v>325</v>
      </c>
      <c r="P17" s="78" t="s">
        <v>325</v>
      </c>
      <c r="Q17" s="78" t="s">
        <v>326</v>
      </c>
      <c r="R17" s="78" t="s">
        <v>326</v>
      </c>
      <c r="S17" s="78" t="s">
        <v>325</v>
      </c>
      <c r="T17" s="78" t="s">
        <v>325</v>
      </c>
      <c r="U17" s="78" t="s">
        <v>323</v>
      </c>
      <c r="V17" s="78" t="s">
        <v>323</v>
      </c>
      <c r="W17" s="78" t="s">
        <v>323</v>
      </c>
      <c r="X17" s="78" t="s">
        <v>323</v>
      </c>
      <c r="Y17" s="78" t="s">
        <v>323</v>
      </c>
      <c r="Z17" s="78" t="s">
        <v>323</v>
      </c>
      <c r="AA17" s="78" t="s">
        <v>323</v>
      </c>
      <c r="AB17" s="78" t="s">
        <v>325</v>
      </c>
      <c r="AC17" s="78" t="s">
        <v>325</v>
      </c>
      <c r="AD17" s="78" t="s">
        <v>323</v>
      </c>
      <c r="AE17" s="78" t="s">
        <v>323</v>
      </c>
      <c r="AF17" s="78" t="s">
        <v>323</v>
      </c>
      <c r="AG17" s="78" t="s">
        <v>323</v>
      </c>
      <c r="AH17" s="78" t="s">
        <v>323</v>
      </c>
      <c r="AI17" s="78" t="s">
        <v>323</v>
      </c>
      <c r="AJ17" s="78" t="s">
        <v>323</v>
      </c>
      <c r="AK17" s="78" t="s">
        <v>327</v>
      </c>
      <c r="AL17" s="78" t="s">
        <v>325</v>
      </c>
      <c r="AM17" s="78" t="s">
        <v>323</v>
      </c>
      <c r="AN17" s="78" t="s">
        <v>323</v>
      </c>
      <c r="AO17" s="78" t="s">
        <v>323</v>
      </c>
      <c r="AP17" s="78" t="s">
        <v>323</v>
      </c>
      <c r="AQ17" s="78" t="s">
        <v>323</v>
      </c>
      <c r="AR17" s="78" t="s">
        <v>323</v>
      </c>
      <c r="AS17" s="78" t="s">
        <v>323</v>
      </c>
      <c r="AT17" s="78" t="s">
        <v>323</v>
      </c>
      <c r="AU17" s="78" t="s">
        <v>323</v>
      </c>
      <c r="AV17" s="78" t="s">
        <v>323</v>
      </c>
      <c r="AW17" s="78" t="s">
        <v>323</v>
      </c>
      <c r="AX17" s="78" t="s">
        <v>323</v>
      </c>
      <c r="AY17" s="78" t="s">
        <v>323</v>
      </c>
      <c r="AZ17" s="78" t="s">
        <v>323</v>
      </c>
      <c r="BA17" s="78" t="s">
        <v>323</v>
      </c>
      <c r="BB17" s="78" t="s">
        <v>323</v>
      </c>
      <c r="BC17" s="78" t="s">
        <v>323</v>
      </c>
      <c r="BD17" s="78" t="s">
        <v>323</v>
      </c>
      <c r="BE17" s="78" t="s">
        <v>323</v>
      </c>
      <c r="BF17" s="78" t="s">
        <v>323</v>
      </c>
      <c r="BG17" s="78" t="s">
        <v>323</v>
      </c>
      <c r="BH17" s="78" t="s">
        <v>323</v>
      </c>
      <c r="BI17" s="78" t="s">
        <v>323</v>
      </c>
      <c r="BJ17" s="78" t="s">
        <v>323</v>
      </c>
      <c r="BK17" s="78" t="s">
        <v>323</v>
      </c>
      <c r="BL17" s="78" t="s">
        <v>323</v>
      </c>
      <c r="BM17" s="78" t="s">
        <v>323</v>
      </c>
      <c r="BN17" s="78" t="s">
        <v>323</v>
      </c>
      <c r="BO17" s="78" t="s">
        <v>323</v>
      </c>
      <c r="BP17" s="78" t="s">
        <v>323</v>
      </c>
      <c r="BQ17" s="78" t="s">
        <v>323</v>
      </c>
      <c r="BR17" s="78" t="s">
        <v>323</v>
      </c>
      <c r="BS17" s="78" t="s">
        <v>323</v>
      </c>
      <c r="BT17" s="78" t="s">
        <v>323</v>
      </c>
      <c r="BU17" s="78" t="s">
        <v>323</v>
      </c>
      <c r="BV17" s="78" t="s">
        <v>323</v>
      </c>
      <c r="BW17" s="78" t="s">
        <v>323</v>
      </c>
      <c r="BX17" s="78" t="s">
        <v>323</v>
      </c>
      <c r="BY17" s="78" t="s">
        <v>323</v>
      </c>
      <c r="BZ17" s="78" t="s">
        <v>323</v>
      </c>
      <c r="CA17" s="78" t="s">
        <v>323</v>
      </c>
      <c r="CB17" s="78" t="s">
        <v>323</v>
      </c>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t="s">
        <v>331</v>
      </c>
      <c r="F18" s="79" t="s">
        <v>332</v>
      </c>
      <c r="G18" s="79" t="s">
        <v>331</v>
      </c>
      <c r="H18" s="79" t="s">
        <v>332</v>
      </c>
      <c r="I18" s="79" t="s">
        <v>331</v>
      </c>
      <c r="J18" s="79" t="s">
        <v>332</v>
      </c>
      <c r="K18" s="79" t="s">
        <v>331</v>
      </c>
      <c r="L18" s="79" t="s">
        <v>332</v>
      </c>
      <c r="M18" s="79" t="s">
        <v>331</v>
      </c>
      <c r="N18" s="79" t="s">
        <v>332</v>
      </c>
      <c r="O18" s="79" t="s">
        <v>331</v>
      </c>
      <c r="P18" s="79" t="s">
        <v>332</v>
      </c>
      <c r="Q18" s="79" t="s">
        <v>331</v>
      </c>
      <c r="R18" s="79" t="s">
        <v>332</v>
      </c>
      <c r="S18" s="79" t="s">
        <v>331</v>
      </c>
      <c r="T18" s="79" t="s">
        <v>332</v>
      </c>
      <c r="U18" s="79" t="s">
        <v>333</v>
      </c>
      <c r="V18" s="79" t="s">
        <v>331</v>
      </c>
      <c r="W18" s="79" t="s">
        <v>332</v>
      </c>
      <c r="X18" s="79" t="s">
        <v>334</v>
      </c>
      <c r="Y18" s="79" t="s">
        <v>334</v>
      </c>
      <c r="Z18" s="79" t="s">
        <v>334</v>
      </c>
      <c r="AA18" s="79" t="s">
        <v>334</v>
      </c>
      <c r="AB18" s="79" t="s">
        <v>334</v>
      </c>
      <c r="AC18" s="79" t="s">
        <v>334</v>
      </c>
      <c r="AD18" s="79" t="s">
        <v>334</v>
      </c>
      <c r="AE18" s="79" t="s">
        <v>334</v>
      </c>
      <c r="AF18" s="79" t="s">
        <v>334</v>
      </c>
      <c r="AG18" s="79" t="s">
        <v>334</v>
      </c>
      <c r="AH18" s="79" t="s">
        <v>334</v>
      </c>
      <c r="AI18" s="79" t="s">
        <v>334</v>
      </c>
      <c r="AJ18" s="79" t="s">
        <v>334</v>
      </c>
      <c r="AK18" s="79" t="s">
        <v>334</v>
      </c>
      <c r="AL18" s="79" t="s">
        <v>334</v>
      </c>
      <c r="AM18" s="79" t="s">
        <v>334</v>
      </c>
      <c r="AN18" s="79" t="s">
        <v>468</v>
      </c>
      <c r="AO18" s="79" t="s">
        <v>469</v>
      </c>
      <c r="AP18" s="79" t="s">
        <v>470</v>
      </c>
      <c r="AQ18" s="79" t="s">
        <v>470</v>
      </c>
      <c r="AR18" s="79" t="s">
        <v>471</v>
      </c>
      <c r="AS18" s="79" t="s">
        <v>471</v>
      </c>
      <c r="AT18" s="79" t="s">
        <v>471</v>
      </c>
      <c r="AU18" s="79" t="s">
        <v>472</v>
      </c>
      <c r="AV18" s="79" t="s">
        <v>473</v>
      </c>
      <c r="AW18" s="79" t="s">
        <v>474</v>
      </c>
      <c r="AX18" s="79" t="s">
        <v>475</v>
      </c>
      <c r="AY18" s="79" t="s">
        <v>475</v>
      </c>
      <c r="AZ18" s="79" t="s">
        <v>475</v>
      </c>
      <c r="BA18" s="79" t="s">
        <v>475</v>
      </c>
      <c r="BB18" s="79" t="s">
        <v>475</v>
      </c>
      <c r="BC18" s="79" t="s">
        <v>475</v>
      </c>
      <c r="BD18" s="79" t="s">
        <v>475</v>
      </c>
      <c r="BE18" s="79" t="s">
        <v>475</v>
      </c>
      <c r="BF18" s="79" t="s">
        <v>475</v>
      </c>
      <c r="BG18" s="79" t="s">
        <v>475</v>
      </c>
      <c r="BH18" s="79" t="s">
        <v>475</v>
      </c>
      <c r="BI18" s="79" t="s">
        <v>475</v>
      </c>
      <c r="BJ18" s="79" t="s">
        <v>475</v>
      </c>
      <c r="BK18" s="79" t="s">
        <v>475</v>
      </c>
      <c r="BL18" s="79" t="s">
        <v>475</v>
      </c>
      <c r="BM18" s="79" t="s">
        <v>475</v>
      </c>
      <c r="BN18" s="79" t="s">
        <v>475</v>
      </c>
      <c r="BO18" s="79" t="s">
        <v>476</v>
      </c>
      <c r="BP18" s="79" t="s">
        <v>477</v>
      </c>
      <c r="BQ18" s="79" t="s">
        <v>478</v>
      </c>
      <c r="BR18" s="79" t="s">
        <v>478</v>
      </c>
      <c r="BS18" s="79" t="s">
        <v>478</v>
      </c>
      <c r="BT18" s="79" t="s">
        <v>478</v>
      </c>
      <c r="BU18" s="79" t="s">
        <v>478</v>
      </c>
      <c r="BV18" s="79" t="s">
        <v>478</v>
      </c>
      <c r="BW18" s="79" t="s">
        <v>478</v>
      </c>
      <c r="BX18" s="79" t="s">
        <v>478</v>
      </c>
      <c r="BY18" s="79" t="s">
        <v>479</v>
      </c>
      <c r="BZ18" s="79" t="s">
        <v>480</v>
      </c>
      <c r="CA18" s="79" t="s">
        <v>481</v>
      </c>
      <c r="CB18" s="79" t="s">
        <v>482</v>
      </c>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t="s">
        <v>349</v>
      </c>
      <c r="F23" s="74" t="s">
        <v>350</v>
      </c>
      <c r="G23" s="51" t="s">
        <v>350</v>
      </c>
      <c r="H23" s="51" t="s">
        <v>349</v>
      </c>
      <c r="I23" s="51" t="s">
        <v>350</v>
      </c>
      <c r="J23" s="51" t="s">
        <v>350</v>
      </c>
      <c r="K23" s="51" t="s">
        <v>350</v>
      </c>
      <c r="L23" s="51" t="s">
        <v>483</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t="s">
        <v>354</v>
      </c>
      <c r="F24" s="76" t="s">
        <v>350</v>
      </c>
      <c r="G24" s="75" t="s">
        <v>350</v>
      </c>
      <c r="H24" s="75" t="s">
        <v>354</v>
      </c>
      <c r="I24" s="75" t="s">
        <v>350</v>
      </c>
      <c r="J24" s="75" t="s">
        <v>350</v>
      </c>
      <c r="K24" s="75" t="s">
        <v>350</v>
      </c>
      <c r="L24" s="75" t="s">
        <v>354</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t="s">
        <v>136</v>
      </c>
      <c r="F25" s="73" t="s">
        <v>136</v>
      </c>
      <c r="G25" s="73" t="s">
        <v>136</v>
      </c>
      <c r="H25" s="73" t="s">
        <v>136</v>
      </c>
      <c r="I25" s="73" t="s">
        <v>136</v>
      </c>
      <c r="J25" s="73" t="s">
        <v>136</v>
      </c>
      <c r="K25" s="73" t="s">
        <v>136</v>
      </c>
      <c r="L25" s="73" t="s">
        <v>136</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Banner University Family Care  (LTC) (BUFC LTC)</v>
      </c>
      <c r="F29" s="4" t="str">
        <f>IF(F30&lt;&gt;"",F30,"[Plan 2]")</f>
        <v>Mercy Care Long Term Care</v>
      </c>
      <c r="G29" s="4" t="str">
        <f>IF(G30&lt;&gt;"",G30,"[Plan 3]")</f>
        <v>United Healthcare Community Plan Long Term Care (UHCCP LTC)</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t="s">
        <v>484</v>
      </c>
      <c r="F30" s="80" t="s">
        <v>485</v>
      </c>
      <c r="G30" s="51" t="s">
        <v>486</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t="s">
        <v>373</v>
      </c>
      <c r="F31" s="51" t="s">
        <v>373</v>
      </c>
      <c r="G31" s="51" t="s">
        <v>373</v>
      </c>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t="s">
        <v>620</v>
      </c>
      <c r="F32" s="78" t="s">
        <v>620</v>
      </c>
      <c r="G32" s="78" t="s">
        <v>620</v>
      </c>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96" t="s">
        <v>638</v>
      </c>
      <c r="F33" s="96" t="s">
        <v>647</v>
      </c>
      <c r="G33" s="96" t="s">
        <v>622</v>
      </c>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96" t="s">
        <v>639</v>
      </c>
      <c r="F34" s="96" t="s">
        <v>648</v>
      </c>
      <c r="G34" s="96" t="s">
        <v>623</v>
      </c>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v>45945</v>
      </c>
      <c r="F35" s="81">
        <v>45945</v>
      </c>
      <c r="G35" s="81">
        <v>45945</v>
      </c>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t="s">
        <v>387</v>
      </c>
      <c r="F36" s="80" t="s">
        <v>387</v>
      </c>
      <c r="G36" s="51" t="s">
        <v>387</v>
      </c>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t="s">
        <v>387</v>
      </c>
      <c r="F37" s="80" t="s">
        <v>387</v>
      </c>
      <c r="G37" s="51" t="s">
        <v>387</v>
      </c>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t="s">
        <v>373</v>
      </c>
      <c r="F38" s="51" t="s">
        <v>373</v>
      </c>
      <c r="G38" s="51" t="s">
        <v>373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t="s">
        <v>400</v>
      </c>
      <c r="F39" s="78" t="s">
        <v>400</v>
      </c>
      <c r="G39" s="78" t="s">
        <v>400</v>
      </c>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95" t="s">
        <v>627</v>
      </c>
      <c r="F40" s="95" t="s">
        <v>633</v>
      </c>
      <c r="G40" s="95" t="s">
        <v>627</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t="s">
        <v>407</v>
      </c>
      <c r="F41" s="51" t="s">
        <v>629</v>
      </c>
      <c r="G41" s="51" t="s">
        <v>410</v>
      </c>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t="s">
        <v>625</v>
      </c>
      <c r="F42" s="82">
        <v>45945</v>
      </c>
      <c r="G42" s="82">
        <v>45945</v>
      </c>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CZ135"/>
  <sheetViews>
    <sheetView showGridLines="0" topLeftCell="A31" zoomScale="70" zoomScaleNormal="70" workbookViewId="0">
      <selection activeCell="E33" sqref="E33"/>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DATA OK: Assurances correctly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IF('I_State&amp;Prog_Info'!I15="","[Program 5]",'I_State&amp;Prog_Info'!I15)</f>
        <v>Arizona Long Term Care, Developmentally Disabled (ALTCS/DD)</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IF('I_State&amp;Prog_Info'!I17="","(Placeholder for plan type)",'I_State&amp;Prog_Info'!I17)</f>
        <v>MCO</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IF('I_State&amp;Prog_Info'!I59="","(Placeholder for providers)",'I_State&amp;Prog_Info'!I59)</f>
        <v xml:space="preserve">Adult primary care, 
Pediatric primary care, 
OB/GYN, 
Adult behavioral health, 
Pediatric behavioral health, 
Adult specialist, 
Pediatric specialist, 
Hospital, 
Pharmacy, 
Pediatric dental, 
LTSS, </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IF('I_State&amp;Prog_Info'!I39="","(Placeholder for separate analysis and results document)",'I_State&amp;Prog_Info'!I39)</f>
        <v>No, analysis methods and results are not contained in a separate document(s)</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IF('I_State&amp;Prog_Info'!I40="","(Placeholder for separate analysis and results document)",'I_State&amp;Prog_Info'!I40)</f>
        <v>N/A</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IF('I_State&amp;Prog_Info'!I41="","(Placeholder for separate analysis and results document)",'I_State&amp;Prog_Info'!I41)</f>
        <v>N/A</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t="s">
        <v>274</v>
      </c>
      <c r="F14" s="51" t="s">
        <v>274</v>
      </c>
      <c r="G14" s="51" t="s">
        <v>274</v>
      </c>
      <c r="H14" s="51" t="s">
        <v>274</v>
      </c>
      <c r="I14" s="51" t="s">
        <v>274</v>
      </c>
      <c r="J14" s="51" t="s">
        <v>274</v>
      </c>
      <c r="K14" s="51" t="s">
        <v>274</v>
      </c>
      <c r="L14" s="51" t="s">
        <v>274</v>
      </c>
      <c r="M14" s="51" t="s">
        <v>274</v>
      </c>
      <c r="N14" s="51" t="s">
        <v>274</v>
      </c>
      <c r="O14" s="51" t="s">
        <v>274</v>
      </c>
      <c r="P14" s="51" t="s">
        <v>274</v>
      </c>
      <c r="Q14" s="51" t="s">
        <v>274</v>
      </c>
      <c r="R14" s="51" t="s">
        <v>274</v>
      </c>
      <c r="S14" s="51" t="s">
        <v>274</v>
      </c>
      <c r="T14" s="51" t="s">
        <v>274</v>
      </c>
      <c r="U14" s="51" t="s">
        <v>414</v>
      </c>
      <c r="V14" s="51" t="s">
        <v>275</v>
      </c>
      <c r="W14" s="51" t="s">
        <v>275</v>
      </c>
      <c r="X14" s="51" t="s">
        <v>275</v>
      </c>
      <c r="Y14" s="51" t="s">
        <v>275</v>
      </c>
      <c r="Z14" s="51" t="s">
        <v>275</v>
      </c>
      <c r="AA14" s="51" t="s">
        <v>275</v>
      </c>
      <c r="AB14" s="51" t="s">
        <v>275</v>
      </c>
      <c r="AC14" s="51" t="s">
        <v>275</v>
      </c>
      <c r="AD14" s="51" t="s">
        <v>275</v>
      </c>
      <c r="AE14" s="51" t="s">
        <v>275</v>
      </c>
      <c r="AF14" s="51" t="s">
        <v>275</v>
      </c>
      <c r="AG14" s="51" t="s">
        <v>275</v>
      </c>
      <c r="AH14" s="51" t="s">
        <v>275</v>
      </c>
      <c r="AI14" s="51" t="s">
        <v>275</v>
      </c>
      <c r="AJ14" s="51" t="s">
        <v>275</v>
      </c>
      <c r="AK14" s="51" t="s">
        <v>275</v>
      </c>
      <c r="AL14" s="51" t="s">
        <v>275</v>
      </c>
      <c r="AM14" s="51" t="s">
        <v>275</v>
      </c>
      <c r="AN14" s="51" t="s">
        <v>275</v>
      </c>
      <c r="AO14" s="51" t="s">
        <v>275</v>
      </c>
      <c r="AP14" s="51" t="s">
        <v>424</v>
      </c>
      <c r="AQ14" s="51" t="s">
        <v>424</v>
      </c>
      <c r="AR14" s="51" t="s">
        <v>424</v>
      </c>
      <c r="AS14" s="51" t="s">
        <v>424</v>
      </c>
      <c r="AT14" s="51" t="s">
        <v>424</v>
      </c>
      <c r="AU14" s="51" t="s">
        <v>424</v>
      </c>
      <c r="AV14" s="51" t="s">
        <v>424</v>
      </c>
      <c r="AW14" s="51" t="s">
        <v>424</v>
      </c>
      <c r="AX14" s="51" t="s">
        <v>424</v>
      </c>
      <c r="AY14" s="51" t="s">
        <v>424</v>
      </c>
      <c r="AZ14" s="51" t="s">
        <v>424</v>
      </c>
      <c r="BA14" s="51" t="s">
        <v>424</v>
      </c>
      <c r="BB14" s="51" t="s">
        <v>424</v>
      </c>
      <c r="BC14" s="51" t="s">
        <v>424</v>
      </c>
      <c r="BD14" s="51" t="s">
        <v>424</v>
      </c>
      <c r="BE14" s="51" t="s">
        <v>424</v>
      </c>
      <c r="BF14" s="51" t="s">
        <v>424</v>
      </c>
      <c r="BG14" s="51" t="s">
        <v>424</v>
      </c>
      <c r="BH14" s="51" t="s">
        <v>424</v>
      </c>
      <c r="BI14" s="51" t="s">
        <v>424</v>
      </c>
      <c r="BJ14" s="51" t="s">
        <v>424</v>
      </c>
      <c r="BK14" s="51" t="s">
        <v>424</v>
      </c>
      <c r="BL14" s="51" t="s">
        <v>424</v>
      </c>
      <c r="BM14" s="51" t="s">
        <v>424</v>
      </c>
      <c r="BN14" s="51" t="s">
        <v>424</v>
      </c>
      <c r="BO14" s="51" t="s">
        <v>424</v>
      </c>
      <c r="BP14" s="51" t="s">
        <v>424</v>
      </c>
      <c r="BQ14" s="51" t="s">
        <v>424</v>
      </c>
      <c r="BR14" s="51" t="s">
        <v>424</v>
      </c>
      <c r="BS14" s="51" t="s">
        <v>424</v>
      </c>
      <c r="BT14" s="51" t="s">
        <v>424</v>
      </c>
      <c r="BU14" s="51" t="s">
        <v>424</v>
      </c>
      <c r="BV14" s="51" t="s">
        <v>424</v>
      </c>
      <c r="BW14" s="51" t="s">
        <v>424</v>
      </c>
      <c r="BX14" s="51" t="s">
        <v>424</v>
      </c>
      <c r="BY14" s="51" t="s">
        <v>424</v>
      </c>
      <c r="BZ14" s="51" t="s">
        <v>424</v>
      </c>
      <c r="CA14" s="51" t="s">
        <v>424</v>
      </c>
      <c r="CB14" s="51" t="s">
        <v>424</v>
      </c>
      <c r="CC14" s="51" t="s">
        <v>424</v>
      </c>
      <c r="CD14" s="51" t="s">
        <v>424</v>
      </c>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t="s">
        <v>279</v>
      </c>
      <c r="F15" s="51" t="s">
        <v>280</v>
      </c>
      <c r="G15" s="51" t="s">
        <v>281</v>
      </c>
      <c r="H15" s="51" t="s">
        <v>280</v>
      </c>
      <c r="I15" s="51" t="s">
        <v>282</v>
      </c>
      <c r="J15" s="51" t="s">
        <v>283</v>
      </c>
      <c r="K15" s="51" t="s">
        <v>284</v>
      </c>
      <c r="L15" s="51" t="s">
        <v>285</v>
      </c>
      <c r="M15" s="51" t="s">
        <v>279</v>
      </c>
      <c r="N15" s="51" t="s">
        <v>280</v>
      </c>
      <c r="O15" s="51" t="s">
        <v>286</v>
      </c>
      <c r="P15" s="51" t="s">
        <v>287</v>
      </c>
      <c r="Q15" s="51" t="s">
        <v>288</v>
      </c>
      <c r="R15" s="51" t="s">
        <v>289</v>
      </c>
      <c r="S15" s="51" t="s">
        <v>279</v>
      </c>
      <c r="T15" s="51" t="s">
        <v>279</v>
      </c>
      <c r="U15" s="51" t="s">
        <v>290</v>
      </c>
      <c r="V15" s="51" t="s">
        <v>291</v>
      </c>
      <c r="W15" s="51" t="s">
        <v>292</v>
      </c>
      <c r="X15" s="51" t="s">
        <v>293</v>
      </c>
      <c r="Y15" s="51" t="s">
        <v>294</v>
      </c>
      <c r="Z15" s="51" t="s">
        <v>295</v>
      </c>
      <c r="AA15" s="51" t="s">
        <v>296</v>
      </c>
      <c r="AB15" s="51" t="s">
        <v>297</v>
      </c>
      <c r="AC15" s="51" t="s">
        <v>298</v>
      </c>
      <c r="AD15" s="51" t="s">
        <v>299</v>
      </c>
      <c r="AE15" s="51" t="s">
        <v>300</v>
      </c>
      <c r="AF15" s="51" t="s">
        <v>301</v>
      </c>
      <c r="AG15" s="51" t="s">
        <v>302</v>
      </c>
      <c r="AH15" s="51" t="s">
        <v>303</v>
      </c>
      <c r="AI15" s="51" t="s">
        <v>304</v>
      </c>
      <c r="AJ15" s="51" t="s">
        <v>305</v>
      </c>
      <c r="AK15" s="51" t="s">
        <v>306</v>
      </c>
      <c r="AL15" s="51" t="s">
        <v>418</v>
      </c>
      <c r="AM15" s="51" t="s">
        <v>419</v>
      </c>
      <c r="AN15" s="51" t="s">
        <v>420</v>
      </c>
      <c r="AO15" s="51" t="s">
        <v>421</v>
      </c>
      <c r="AP15" s="51" t="s">
        <v>487</v>
      </c>
      <c r="AQ15" s="51" t="s">
        <v>488</v>
      </c>
      <c r="AR15" s="51" t="s">
        <v>489</v>
      </c>
      <c r="AS15" s="51" t="s">
        <v>488</v>
      </c>
      <c r="AT15" s="51" t="s">
        <v>490</v>
      </c>
      <c r="AU15" s="51" t="s">
        <v>488</v>
      </c>
      <c r="AV15" s="51" t="s">
        <v>491</v>
      </c>
      <c r="AW15" s="51" t="s">
        <v>488</v>
      </c>
      <c r="AX15" s="51" t="s">
        <v>432</v>
      </c>
      <c r="AY15" s="51" t="s">
        <v>488</v>
      </c>
      <c r="AZ15" s="51" t="s">
        <v>488</v>
      </c>
      <c r="BA15" s="51" t="s">
        <v>488</v>
      </c>
      <c r="BB15" s="51" t="s">
        <v>492</v>
      </c>
      <c r="BC15" s="51" t="s">
        <v>493</v>
      </c>
      <c r="BD15" s="51" t="s">
        <v>494</v>
      </c>
      <c r="BE15" s="51" t="s">
        <v>495</v>
      </c>
      <c r="BF15" s="51" t="s">
        <v>496</v>
      </c>
      <c r="BG15" s="51" t="s">
        <v>497</v>
      </c>
      <c r="BH15" s="51" t="s">
        <v>498</v>
      </c>
      <c r="BI15" s="51" t="s">
        <v>499</v>
      </c>
      <c r="BJ15" s="51" t="s">
        <v>500</v>
      </c>
      <c r="BK15" s="51" t="s">
        <v>488</v>
      </c>
      <c r="BL15" s="51" t="s">
        <v>488</v>
      </c>
      <c r="BM15" s="51" t="s">
        <v>460</v>
      </c>
      <c r="BN15" s="51" t="s">
        <v>488</v>
      </c>
      <c r="BO15" s="51" t="s">
        <v>487</v>
      </c>
      <c r="BP15" s="51" t="s">
        <v>488</v>
      </c>
      <c r="BQ15" s="51" t="s">
        <v>501</v>
      </c>
      <c r="BR15" s="51" t="s">
        <v>502</v>
      </c>
      <c r="BS15" s="51" t="s">
        <v>503</v>
      </c>
      <c r="BT15" s="51" t="s">
        <v>504</v>
      </c>
      <c r="BU15" s="51" t="s">
        <v>488</v>
      </c>
      <c r="BV15" s="51" t="s">
        <v>488</v>
      </c>
      <c r="BW15" s="51" t="s">
        <v>489</v>
      </c>
      <c r="BX15" s="51" t="s">
        <v>488</v>
      </c>
      <c r="BY15" s="51" t="s">
        <v>453</v>
      </c>
      <c r="BZ15" s="51" t="s">
        <v>488</v>
      </c>
      <c r="CA15" s="51" t="s">
        <v>505</v>
      </c>
      <c r="CB15" s="51" t="s">
        <v>488</v>
      </c>
      <c r="CC15" s="51" t="s">
        <v>487</v>
      </c>
      <c r="CD15" s="51" t="s">
        <v>488</v>
      </c>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t="s">
        <v>310</v>
      </c>
      <c r="F16" s="78" t="s">
        <v>310</v>
      </c>
      <c r="G16" s="78" t="s">
        <v>114</v>
      </c>
      <c r="H16" s="78" t="s">
        <v>114</v>
      </c>
      <c r="I16" s="78" t="s">
        <v>96</v>
      </c>
      <c r="J16" s="78" t="s">
        <v>96</v>
      </c>
      <c r="K16" s="78" t="s">
        <v>111</v>
      </c>
      <c r="L16" s="78" t="s">
        <v>111</v>
      </c>
      <c r="M16" s="78" t="s">
        <v>117</v>
      </c>
      <c r="N16" s="78" t="s">
        <v>117</v>
      </c>
      <c r="O16" s="78" t="s">
        <v>311</v>
      </c>
      <c r="P16" s="78" t="s">
        <v>311</v>
      </c>
      <c r="Q16" s="78" t="s">
        <v>311</v>
      </c>
      <c r="R16" s="78" t="s">
        <v>311</v>
      </c>
      <c r="S16" s="78" t="s">
        <v>312</v>
      </c>
      <c r="T16" s="78" t="s">
        <v>416</v>
      </c>
      <c r="U16" s="78" t="s">
        <v>416</v>
      </c>
      <c r="V16" s="78" t="s">
        <v>310</v>
      </c>
      <c r="W16" s="78" t="s">
        <v>310</v>
      </c>
      <c r="X16" s="78" t="s">
        <v>314</v>
      </c>
      <c r="Y16" s="78" t="s">
        <v>314</v>
      </c>
      <c r="Z16" s="78" t="s">
        <v>315</v>
      </c>
      <c r="AA16" s="78" t="s">
        <v>315</v>
      </c>
      <c r="AB16" s="78" t="s">
        <v>316</v>
      </c>
      <c r="AC16" s="78" t="s">
        <v>316</v>
      </c>
      <c r="AD16" s="78" t="s">
        <v>316</v>
      </c>
      <c r="AE16" s="78" t="s">
        <v>316</v>
      </c>
      <c r="AF16" s="78" t="s">
        <v>317</v>
      </c>
      <c r="AG16" s="78" t="s">
        <v>318</v>
      </c>
      <c r="AH16" s="78" t="s">
        <v>318</v>
      </c>
      <c r="AI16" s="78" t="s">
        <v>318</v>
      </c>
      <c r="AJ16" s="78" t="s">
        <v>318</v>
      </c>
      <c r="AK16" s="78" t="s">
        <v>318</v>
      </c>
      <c r="AL16" s="78" t="s">
        <v>318</v>
      </c>
      <c r="AM16" s="78" t="s">
        <v>318</v>
      </c>
      <c r="AN16" s="78" t="s">
        <v>318</v>
      </c>
      <c r="AO16" s="78" t="s">
        <v>318</v>
      </c>
      <c r="AP16" s="78" t="s">
        <v>506</v>
      </c>
      <c r="AQ16" s="78" t="s">
        <v>464</v>
      </c>
      <c r="AR16" s="78" t="s">
        <v>506</v>
      </c>
      <c r="AS16" s="78" t="s">
        <v>464</v>
      </c>
      <c r="AT16" s="78" t="s">
        <v>506</v>
      </c>
      <c r="AU16" s="78" t="s">
        <v>464</v>
      </c>
      <c r="AV16" s="78" t="s">
        <v>506</v>
      </c>
      <c r="AW16" s="78" t="s">
        <v>464</v>
      </c>
      <c r="AX16" s="78" t="s">
        <v>506</v>
      </c>
      <c r="AY16" s="78" t="s">
        <v>464</v>
      </c>
      <c r="AZ16" s="78" t="s">
        <v>464</v>
      </c>
      <c r="BA16" s="78" t="s">
        <v>464</v>
      </c>
      <c r="BB16" s="78" t="s">
        <v>506</v>
      </c>
      <c r="BC16" s="78" t="s">
        <v>506</v>
      </c>
      <c r="BD16" s="78" t="s">
        <v>506</v>
      </c>
      <c r="BE16" s="78" t="s">
        <v>506</v>
      </c>
      <c r="BF16" s="78" t="s">
        <v>506</v>
      </c>
      <c r="BG16" s="78" t="s">
        <v>506</v>
      </c>
      <c r="BH16" s="78" t="s">
        <v>506</v>
      </c>
      <c r="BI16" s="78" t="s">
        <v>506</v>
      </c>
      <c r="BJ16" s="78" t="s">
        <v>506</v>
      </c>
      <c r="BK16" s="78" t="s">
        <v>465</v>
      </c>
      <c r="BL16" s="78" t="s">
        <v>466</v>
      </c>
      <c r="BM16" s="78" t="s">
        <v>506</v>
      </c>
      <c r="BN16" s="78" t="s">
        <v>464</v>
      </c>
      <c r="BO16" s="78" t="s">
        <v>506</v>
      </c>
      <c r="BP16" s="78" t="s">
        <v>464</v>
      </c>
      <c r="BQ16" s="78" t="s">
        <v>506</v>
      </c>
      <c r="BR16" s="78" t="s">
        <v>506</v>
      </c>
      <c r="BS16" s="78" t="s">
        <v>506</v>
      </c>
      <c r="BT16" s="78" t="s">
        <v>506</v>
      </c>
      <c r="BU16" s="78" t="s">
        <v>465</v>
      </c>
      <c r="BV16" s="78" t="s">
        <v>466</v>
      </c>
      <c r="BW16" s="78" t="s">
        <v>506</v>
      </c>
      <c r="BX16" s="78" t="s">
        <v>464</v>
      </c>
      <c r="BY16" s="78" t="s">
        <v>506</v>
      </c>
      <c r="BZ16" s="78" t="s">
        <v>464</v>
      </c>
      <c r="CA16" s="78" t="s">
        <v>506</v>
      </c>
      <c r="CB16" s="78" t="s">
        <v>464</v>
      </c>
      <c r="CC16" s="78" t="s">
        <v>506</v>
      </c>
      <c r="CD16" s="78" t="s">
        <v>464</v>
      </c>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t="s">
        <v>322</v>
      </c>
      <c r="F17" s="78" t="s">
        <v>322</v>
      </c>
      <c r="G17" s="78" t="s">
        <v>323</v>
      </c>
      <c r="H17" s="78" t="s">
        <v>323</v>
      </c>
      <c r="I17" s="78" t="s">
        <v>324</v>
      </c>
      <c r="J17" s="78" t="s">
        <v>324</v>
      </c>
      <c r="K17" s="78" t="s">
        <v>323</v>
      </c>
      <c r="L17" s="78" t="s">
        <v>323</v>
      </c>
      <c r="M17" s="78" t="s">
        <v>325</v>
      </c>
      <c r="N17" s="78" t="s">
        <v>325</v>
      </c>
      <c r="O17" s="78" t="s">
        <v>326</v>
      </c>
      <c r="P17" s="78" t="s">
        <v>326</v>
      </c>
      <c r="Q17" s="78" t="s">
        <v>325</v>
      </c>
      <c r="R17" s="78" t="s">
        <v>325</v>
      </c>
      <c r="S17" s="78" t="s">
        <v>323</v>
      </c>
      <c r="T17" s="78" t="s">
        <v>323</v>
      </c>
      <c r="U17" s="78" t="s">
        <v>323</v>
      </c>
      <c r="V17" s="78" t="s">
        <v>323</v>
      </c>
      <c r="W17" s="78" t="s">
        <v>323</v>
      </c>
      <c r="X17" s="78" t="s">
        <v>323</v>
      </c>
      <c r="Y17" s="78" t="s">
        <v>323</v>
      </c>
      <c r="Z17" s="78" t="s">
        <v>325</v>
      </c>
      <c r="AA17" s="78" t="s">
        <v>325</v>
      </c>
      <c r="AB17" s="78" t="s">
        <v>323</v>
      </c>
      <c r="AC17" s="78" t="s">
        <v>323</v>
      </c>
      <c r="AD17" s="78" t="s">
        <v>323</v>
      </c>
      <c r="AE17" s="78" t="s">
        <v>323</v>
      </c>
      <c r="AF17" s="78" t="s">
        <v>323</v>
      </c>
      <c r="AG17" s="78" t="s">
        <v>323</v>
      </c>
      <c r="AH17" s="78" t="s">
        <v>323</v>
      </c>
      <c r="AI17" s="78" t="s">
        <v>327</v>
      </c>
      <c r="AJ17" s="78" t="s">
        <v>325</v>
      </c>
      <c r="AK17" s="78" t="s">
        <v>323</v>
      </c>
      <c r="AL17" s="78" t="s">
        <v>422</v>
      </c>
      <c r="AM17" s="78" t="s">
        <v>422</v>
      </c>
      <c r="AN17" s="78" t="s">
        <v>422</v>
      </c>
      <c r="AO17" s="78" t="s">
        <v>422</v>
      </c>
      <c r="AP17" s="78" t="s">
        <v>323</v>
      </c>
      <c r="AQ17" s="78" t="s">
        <v>323</v>
      </c>
      <c r="AR17" s="78" t="s">
        <v>323</v>
      </c>
      <c r="AS17" s="78" t="s">
        <v>323</v>
      </c>
      <c r="AT17" s="78" t="s">
        <v>323</v>
      </c>
      <c r="AU17" s="78" t="s">
        <v>323</v>
      </c>
      <c r="AV17" s="78" t="s">
        <v>323</v>
      </c>
      <c r="AW17" s="78" t="s">
        <v>323</v>
      </c>
      <c r="AX17" s="78" t="s">
        <v>323</v>
      </c>
      <c r="AY17" s="78" t="s">
        <v>323</v>
      </c>
      <c r="AZ17" s="78" t="s">
        <v>323</v>
      </c>
      <c r="BA17" s="78" t="s">
        <v>323</v>
      </c>
      <c r="BB17" s="78" t="s">
        <v>323</v>
      </c>
      <c r="BC17" s="78" t="s">
        <v>323</v>
      </c>
      <c r="BD17" s="78" t="s">
        <v>323</v>
      </c>
      <c r="BE17" s="78" t="s">
        <v>323</v>
      </c>
      <c r="BF17" s="78" t="s">
        <v>323</v>
      </c>
      <c r="BG17" s="78" t="s">
        <v>323</v>
      </c>
      <c r="BH17" s="78" t="s">
        <v>323</v>
      </c>
      <c r="BI17" s="78" t="s">
        <v>323</v>
      </c>
      <c r="BJ17" s="78" t="s">
        <v>323</v>
      </c>
      <c r="BK17" s="78" t="s">
        <v>323</v>
      </c>
      <c r="BL17" s="78" t="s">
        <v>323</v>
      </c>
      <c r="BM17" s="78" t="s">
        <v>323</v>
      </c>
      <c r="BN17" s="78" t="s">
        <v>323</v>
      </c>
      <c r="BO17" s="78" t="s">
        <v>323</v>
      </c>
      <c r="BP17" s="78" t="s">
        <v>323</v>
      </c>
      <c r="BQ17" s="78" t="s">
        <v>323</v>
      </c>
      <c r="BR17" s="78" t="s">
        <v>323</v>
      </c>
      <c r="BS17" s="78" t="s">
        <v>323</v>
      </c>
      <c r="BT17" s="78" t="s">
        <v>323</v>
      </c>
      <c r="BU17" s="78" t="s">
        <v>323</v>
      </c>
      <c r="BV17" s="78" t="s">
        <v>323</v>
      </c>
      <c r="BW17" s="78" t="s">
        <v>323</v>
      </c>
      <c r="BX17" s="78" t="s">
        <v>323</v>
      </c>
      <c r="BY17" s="78" t="s">
        <v>323</v>
      </c>
      <c r="BZ17" s="78" t="s">
        <v>323</v>
      </c>
      <c r="CA17" s="78" t="s">
        <v>323</v>
      </c>
      <c r="CB17" s="78" t="s">
        <v>323</v>
      </c>
      <c r="CC17" s="78" t="s">
        <v>323</v>
      </c>
      <c r="CD17" s="78" t="s">
        <v>323</v>
      </c>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t="s">
        <v>331</v>
      </c>
      <c r="F18" s="79" t="s">
        <v>332</v>
      </c>
      <c r="G18" s="79" t="s">
        <v>331</v>
      </c>
      <c r="H18" s="79" t="s">
        <v>332</v>
      </c>
      <c r="I18" s="79" t="s">
        <v>331</v>
      </c>
      <c r="J18" s="79" t="s">
        <v>332</v>
      </c>
      <c r="K18" s="79" t="s">
        <v>331</v>
      </c>
      <c r="L18" s="79" t="s">
        <v>332</v>
      </c>
      <c r="M18" s="79" t="s">
        <v>331</v>
      </c>
      <c r="N18" s="79" t="s">
        <v>332</v>
      </c>
      <c r="O18" s="79" t="s">
        <v>331</v>
      </c>
      <c r="P18" s="79" t="s">
        <v>332</v>
      </c>
      <c r="Q18" s="79" t="s">
        <v>331</v>
      </c>
      <c r="R18" s="79" t="s">
        <v>332</v>
      </c>
      <c r="S18" s="79" t="s">
        <v>333</v>
      </c>
      <c r="T18" s="79" t="s">
        <v>331</v>
      </c>
      <c r="U18" s="79" t="s">
        <v>332</v>
      </c>
      <c r="V18" s="79" t="s">
        <v>334</v>
      </c>
      <c r="W18" s="79" t="s">
        <v>334</v>
      </c>
      <c r="X18" s="79" t="s">
        <v>334</v>
      </c>
      <c r="Y18" s="79" t="s">
        <v>334</v>
      </c>
      <c r="Z18" s="79" t="s">
        <v>334</v>
      </c>
      <c r="AA18" s="79" t="s">
        <v>334</v>
      </c>
      <c r="AB18" s="79" t="s">
        <v>334</v>
      </c>
      <c r="AC18" s="79" t="s">
        <v>334</v>
      </c>
      <c r="AD18" s="79" t="s">
        <v>334</v>
      </c>
      <c r="AE18" s="79" t="s">
        <v>334</v>
      </c>
      <c r="AF18" s="79" t="s">
        <v>334</v>
      </c>
      <c r="AG18" s="79" t="s">
        <v>334</v>
      </c>
      <c r="AH18" s="79" t="s">
        <v>334</v>
      </c>
      <c r="AI18" s="79" t="s">
        <v>334</v>
      </c>
      <c r="AJ18" s="79" t="s">
        <v>334</v>
      </c>
      <c r="AK18" s="79" t="s">
        <v>334</v>
      </c>
      <c r="AL18" s="79" t="s">
        <v>334</v>
      </c>
      <c r="AM18" s="79" t="s">
        <v>334</v>
      </c>
      <c r="AN18" s="79" t="s">
        <v>334</v>
      </c>
      <c r="AO18" s="79" t="s">
        <v>334</v>
      </c>
      <c r="AP18" s="79" t="s">
        <v>468</v>
      </c>
      <c r="AQ18" s="79" t="s">
        <v>468</v>
      </c>
      <c r="AR18" s="79" t="s">
        <v>469</v>
      </c>
      <c r="AS18" s="79" t="s">
        <v>469</v>
      </c>
      <c r="AT18" s="79" t="s">
        <v>470</v>
      </c>
      <c r="AU18" s="79" t="s">
        <v>470</v>
      </c>
      <c r="AV18" s="79" t="s">
        <v>471</v>
      </c>
      <c r="AW18" s="79" t="s">
        <v>471</v>
      </c>
      <c r="AX18" s="79" t="s">
        <v>472</v>
      </c>
      <c r="AY18" s="79" t="s">
        <v>472</v>
      </c>
      <c r="AZ18" s="79" t="s">
        <v>473</v>
      </c>
      <c r="BA18" s="79" t="s">
        <v>474</v>
      </c>
      <c r="BB18" s="79" t="s">
        <v>507</v>
      </c>
      <c r="BC18" s="79" t="s">
        <v>507</v>
      </c>
      <c r="BD18" s="79" t="s">
        <v>507</v>
      </c>
      <c r="BE18" s="79" t="s">
        <v>507</v>
      </c>
      <c r="BF18" s="79" t="s">
        <v>507</v>
      </c>
      <c r="BG18" s="79" t="s">
        <v>507</v>
      </c>
      <c r="BH18" s="79" t="s">
        <v>507</v>
      </c>
      <c r="BI18" s="79" t="s">
        <v>507</v>
      </c>
      <c r="BJ18" s="79" t="s">
        <v>507</v>
      </c>
      <c r="BK18" s="79" t="s">
        <v>507</v>
      </c>
      <c r="BL18" s="79" t="s">
        <v>507</v>
      </c>
      <c r="BM18" s="79" t="s">
        <v>476</v>
      </c>
      <c r="BN18" s="79" t="s">
        <v>476</v>
      </c>
      <c r="BO18" s="79" t="s">
        <v>477</v>
      </c>
      <c r="BP18" s="79" t="s">
        <v>477</v>
      </c>
      <c r="BQ18" s="79" t="s">
        <v>478</v>
      </c>
      <c r="BR18" s="79" t="s">
        <v>478</v>
      </c>
      <c r="BS18" s="79" t="s">
        <v>478</v>
      </c>
      <c r="BT18" s="79" t="s">
        <v>478</v>
      </c>
      <c r="BU18" s="79" t="s">
        <v>478</v>
      </c>
      <c r="BV18" s="79" t="s">
        <v>478</v>
      </c>
      <c r="BW18" s="79" t="s">
        <v>479</v>
      </c>
      <c r="BX18" s="79" t="s">
        <v>479</v>
      </c>
      <c r="BY18" s="79" t="s">
        <v>480</v>
      </c>
      <c r="BZ18" s="79" t="s">
        <v>480</v>
      </c>
      <c r="CA18" s="79" t="s">
        <v>481</v>
      </c>
      <c r="CB18" s="79" t="s">
        <v>481</v>
      </c>
      <c r="CC18" s="79" t="s">
        <v>482</v>
      </c>
      <c r="CD18" s="79" t="s">
        <v>482</v>
      </c>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t="s">
        <v>349</v>
      </c>
      <c r="F23" s="74" t="s">
        <v>350</v>
      </c>
      <c r="G23" s="51" t="s">
        <v>350</v>
      </c>
      <c r="H23" s="51" t="s">
        <v>349</v>
      </c>
      <c r="I23" s="51" t="s">
        <v>350</v>
      </c>
      <c r="J23" s="51" t="s">
        <v>350</v>
      </c>
      <c r="K23" s="51" t="s">
        <v>350</v>
      </c>
      <c r="L23" s="51" t="s">
        <v>483</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t="s">
        <v>354</v>
      </c>
      <c r="F24" s="76" t="s">
        <v>350</v>
      </c>
      <c r="G24" s="75" t="s">
        <v>350</v>
      </c>
      <c r="H24" s="75" t="s">
        <v>354</v>
      </c>
      <c r="I24" s="75" t="s">
        <v>350</v>
      </c>
      <c r="J24" s="75" t="s">
        <v>350</v>
      </c>
      <c r="K24" s="75" t="s">
        <v>350</v>
      </c>
      <c r="L24" s="75" t="s">
        <v>354</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t="s">
        <v>136</v>
      </c>
      <c r="F25" s="73" t="s">
        <v>136</v>
      </c>
      <c r="G25" s="73" t="s">
        <v>136</v>
      </c>
      <c r="H25" s="73" t="s">
        <v>136</v>
      </c>
      <c r="I25" s="73" t="s">
        <v>136</v>
      </c>
      <c r="J25" s="73" t="s">
        <v>136</v>
      </c>
      <c r="K25" s="73" t="s">
        <v>136</v>
      </c>
      <c r="L25" s="73" t="s">
        <v>136</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Division of Developmental Disabilities (DDD)</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t="s">
        <v>508</v>
      </c>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t="s">
        <v>373</v>
      </c>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t="s">
        <v>620</v>
      </c>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96" t="s">
        <v>646</v>
      </c>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23" customHeight="1" x14ac:dyDescent="0.3">
      <c r="A34" s="38" t="s">
        <v>381</v>
      </c>
      <c r="B34" s="37" t="s">
        <v>382</v>
      </c>
      <c r="C34" s="37" t="s">
        <v>383</v>
      </c>
      <c r="D34" s="21" t="s">
        <v>35</v>
      </c>
      <c r="E34" s="96" t="s">
        <v>640</v>
      </c>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v>45945</v>
      </c>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t="s">
        <v>387</v>
      </c>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t="s">
        <v>387</v>
      </c>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t="s">
        <v>373</v>
      </c>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t="s">
        <v>400</v>
      </c>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95" t="s">
        <v>632</v>
      </c>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95" t="s">
        <v>631</v>
      </c>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v>45945</v>
      </c>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IF('I_State&amp;Prog_Info'!J15="","[Program 6]",'I_State&amp;Prog_Info'!J15)</f>
        <v>[Program 6]</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IF('I_State&amp;Prog_Info'!J17="","(Placeholder for plan type)",'I_State&amp;Prog_Info'!J17)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IF('I_State&amp;Prog_Info'!J59="","(Placeholder for providers)",'I_State&amp;Prog_Info'!J59)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IF('I_State&amp;Prog_Info'!J39="","(Placeholder for separate analysis and results document)",'I_State&amp;Prog_Info'!J39)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IF('I_State&amp;Prog_Info'!J40="","(Placeholder for separate analysis and results document)",'I_State&amp;Prog_Info'!J40)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IF('I_State&amp;Prog_Info'!J41="","(Placeholder for separate analysis and results document)",'I_State&amp;Prog_Info'!J41)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5" t="s">
        <v>159</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35">
      <c r="A2" s="126" t="s">
        <v>160</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3">
      <c r="A3" s="127" t="s">
        <v>161</v>
      </c>
      <c r="B3" s="128"/>
      <c r="C3" s="129" t="str">
        <f>IF('I_State&amp;Prog_Info'!K15="","[Program 7]",'I_State&amp;Prog_Info'!K15)</f>
        <v>[Program 7]</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3">
      <c r="A4" s="162" t="s">
        <v>162</v>
      </c>
      <c r="B4" s="163"/>
      <c r="C4" s="70" t="str">
        <f>IF('I_State&amp;Prog_Info'!K17="","(Placeholder for plan type)",'I_State&amp;Prog_Info'!K17)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3">
      <c r="A5" s="162" t="s">
        <v>163</v>
      </c>
      <c r="B5" s="163"/>
      <c r="C5" s="70" t="str">
        <f>IF('I_State&amp;Prog_Info'!K59="","(Placeholder for providers)",'I_State&amp;Prog_Info'!K59)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3">
      <c r="A6" s="162" t="s">
        <v>164</v>
      </c>
      <c r="B6" s="163"/>
      <c r="C6" s="71" t="str">
        <f>IF('I_State&amp;Prog_Info'!K39="","(Placeholder for separate analysis and results document)",'I_State&amp;Prog_Info'!K39)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5" customHeight="1" x14ac:dyDescent="0.3">
      <c r="A7" s="162" t="s">
        <v>165</v>
      </c>
      <c r="B7" s="163"/>
      <c r="C7" s="71" t="str">
        <f>IF('I_State&amp;Prog_Info'!K40="","(Placeholder for separate analysis and results document)",'I_State&amp;Prog_Info'!K40)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5" customHeight="1" thickBot="1" x14ac:dyDescent="0.35">
      <c r="A8" s="166" t="s">
        <v>166</v>
      </c>
      <c r="B8" s="167"/>
      <c r="C8" s="72" t="str">
        <f>IF('I_State&amp;Prog_Info'!K41="","(Placeholder for separate analysis and results document)",'I_State&amp;Prog_Info'!K41)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3">
      <c r="A9" s="164" t="s">
        <v>167</v>
      </c>
      <c r="B9" s="164"/>
      <c r="C9" s="164"/>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3">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45">
      <c r="A11" s="165" t="s">
        <v>168</v>
      </c>
      <c r="B11" s="165"/>
      <c r="C11" s="165"/>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3">
      <c r="A12" s="149" t="s">
        <v>169</v>
      </c>
      <c r="B12" s="149"/>
      <c r="C12" s="149"/>
      <c r="D12" s="121"/>
      <c r="E12" s="130" t="s">
        <v>170</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3">
      <c r="A13" s="6" t="s">
        <v>28</v>
      </c>
      <c r="B13" s="7" t="s">
        <v>29</v>
      </c>
      <c r="C13" s="7" t="s">
        <v>30</v>
      </c>
      <c r="D13" s="7" t="s">
        <v>31</v>
      </c>
      <c r="E13" s="4" t="s">
        <v>171</v>
      </c>
      <c r="F13" s="4" t="s">
        <v>172</v>
      </c>
      <c r="G13" s="4" t="s">
        <v>173</v>
      </c>
      <c r="H13" s="4" t="s">
        <v>174</v>
      </c>
      <c r="I13" s="4" t="s">
        <v>175</v>
      </c>
      <c r="J13" s="4" t="s">
        <v>176</v>
      </c>
      <c r="K13" s="4" t="s">
        <v>177</v>
      </c>
      <c r="L13" s="4" t="s">
        <v>178</v>
      </c>
      <c r="M13" s="4" t="s">
        <v>179</v>
      </c>
      <c r="N13" s="4" t="s">
        <v>180</v>
      </c>
      <c r="O13" s="4" t="s">
        <v>181</v>
      </c>
      <c r="P13" s="4" t="s">
        <v>182</v>
      </c>
      <c r="Q13" s="4" t="s">
        <v>183</v>
      </c>
      <c r="R13" s="4" t="s">
        <v>184</v>
      </c>
      <c r="S13" s="4" t="s">
        <v>185</v>
      </c>
      <c r="T13" s="4" t="s">
        <v>186</v>
      </c>
      <c r="U13" s="4" t="s">
        <v>187</v>
      </c>
      <c r="V13" s="4" t="s">
        <v>188</v>
      </c>
      <c r="W13" s="4" t="s">
        <v>189</v>
      </c>
      <c r="X13" s="4" t="s">
        <v>190</v>
      </c>
      <c r="Y13" s="4" t="s">
        <v>191</v>
      </c>
      <c r="Z13" s="4" t="s">
        <v>192</v>
      </c>
      <c r="AA13" s="4" t="s">
        <v>193</v>
      </c>
      <c r="AB13" s="4" t="s">
        <v>194</v>
      </c>
      <c r="AC13" s="4" t="s">
        <v>195</v>
      </c>
      <c r="AD13" s="4" t="s">
        <v>196</v>
      </c>
      <c r="AE13" s="4" t="s">
        <v>197</v>
      </c>
      <c r="AF13" s="4" t="s">
        <v>198</v>
      </c>
      <c r="AG13" s="4" t="s">
        <v>199</v>
      </c>
      <c r="AH13" s="4" t="s">
        <v>200</v>
      </c>
      <c r="AI13" s="4" t="s">
        <v>201</v>
      </c>
      <c r="AJ13" s="4" t="s">
        <v>202</v>
      </c>
      <c r="AK13" s="4" t="s">
        <v>203</v>
      </c>
      <c r="AL13" s="4" t="s">
        <v>204</v>
      </c>
      <c r="AM13" s="4" t="s">
        <v>205</v>
      </c>
      <c r="AN13" s="4" t="s">
        <v>206</v>
      </c>
      <c r="AO13" s="4" t="s">
        <v>207</v>
      </c>
      <c r="AP13" s="4" t="s">
        <v>208</v>
      </c>
      <c r="AQ13" s="4" t="s">
        <v>209</v>
      </c>
      <c r="AR13" s="4" t="s">
        <v>210</v>
      </c>
      <c r="AS13" s="4" t="s">
        <v>211</v>
      </c>
      <c r="AT13" s="4" t="s">
        <v>212</v>
      </c>
      <c r="AU13" s="4" t="s">
        <v>213</v>
      </c>
      <c r="AV13" s="4" t="s">
        <v>214</v>
      </c>
      <c r="AW13" s="4" t="s">
        <v>215</v>
      </c>
      <c r="AX13" s="4" t="s">
        <v>216</v>
      </c>
      <c r="AY13" s="4" t="s">
        <v>217</v>
      </c>
      <c r="AZ13" s="4" t="s">
        <v>218</v>
      </c>
      <c r="BA13" s="4" t="s">
        <v>219</v>
      </c>
      <c r="BB13" s="4" t="s">
        <v>220</v>
      </c>
      <c r="BC13" s="4" t="s">
        <v>221</v>
      </c>
      <c r="BD13" s="4" t="s">
        <v>222</v>
      </c>
      <c r="BE13" s="4" t="s">
        <v>223</v>
      </c>
      <c r="BF13" s="4" t="s">
        <v>224</v>
      </c>
      <c r="BG13" s="4" t="s">
        <v>225</v>
      </c>
      <c r="BH13" s="4" t="s">
        <v>226</v>
      </c>
      <c r="BI13" s="4" t="s">
        <v>227</v>
      </c>
      <c r="BJ13" s="4" t="s">
        <v>228</v>
      </c>
      <c r="BK13" s="4" t="s">
        <v>229</v>
      </c>
      <c r="BL13" s="4" t="s">
        <v>230</v>
      </c>
      <c r="BM13" s="4" t="s">
        <v>231</v>
      </c>
      <c r="BN13" s="4" t="s">
        <v>232</v>
      </c>
      <c r="BO13" s="4" t="s">
        <v>233</v>
      </c>
      <c r="BP13" s="4" t="s">
        <v>234</v>
      </c>
      <c r="BQ13" s="4" t="s">
        <v>235</v>
      </c>
      <c r="BR13" s="4" t="s">
        <v>236</v>
      </c>
      <c r="BS13" s="4" t="s">
        <v>237</v>
      </c>
      <c r="BT13" s="4" t="s">
        <v>238</v>
      </c>
      <c r="BU13" s="4" t="s">
        <v>239</v>
      </c>
      <c r="BV13" s="4" t="s">
        <v>240</v>
      </c>
      <c r="BW13" s="4" t="s">
        <v>241</v>
      </c>
      <c r="BX13" s="4" t="s">
        <v>242</v>
      </c>
      <c r="BY13" s="4" t="s">
        <v>243</v>
      </c>
      <c r="BZ13" s="4" t="s">
        <v>244</v>
      </c>
      <c r="CA13" s="4" t="s">
        <v>245</v>
      </c>
      <c r="CB13" s="4" t="s">
        <v>246</v>
      </c>
      <c r="CC13" s="4" t="s">
        <v>247</v>
      </c>
      <c r="CD13" s="4" t="s">
        <v>248</v>
      </c>
      <c r="CE13" s="4" t="s">
        <v>249</v>
      </c>
      <c r="CF13" s="4" t="s">
        <v>250</v>
      </c>
      <c r="CG13" s="4" t="s">
        <v>251</v>
      </c>
      <c r="CH13" s="4" t="s">
        <v>252</v>
      </c>
      <c r="CI13" s="4" t="s">
        <v>253</v>
      </c>
      <c r="CJ13" s="4" t="s">
        <v>254</v>
      </c>
      <c r="CK13" s="4" t="s">
        <v>255</v>
      </c>
      <c r="CL13" s="4" t="s">
        <v>256</v>
      </c>
      <c r="CM13" s="4" t="s">
        <v>257</v>
      </c>
      <c r="CN13" s="4" t="s">
        <v>258</v>
      </c>
      <c r="CO13" s="4" t="s">
        <v>259</v>
      </c>
      <c r="CP13" s="4" t="s">
        <v>260</v>
      </c>
      <c r="CQ13" s="4" t="s">
        <v>261</v>
      </c>
      <c r="CR13" s="4" t="s">
        <v>262</v>
      </c>
      <c r="CS13" s="4" t="s">
        <v>263</v>
      </c>
      <c r="CT13" s="4" t="s">
        <v>264</v>
      </c>
      <c r="CU13" s="4" t="s">
        <v>265</v>
      </c>
      <c r="CV13" s="4" t="s">
        <v>266</v>
      </c>
      <c r="CW13" s="4" t="s">
        <v>267</v>
      </c>
      <c r="CX13" s="4" t="s">
        <v>268</v>
      </c>
      <c r="CY13" s="4" t="s">
        <v>269</v>
      </c>
      <c r="CZ13" s="4" t="s">
        <v>270</v>
      </c>
    </row>
    <row r="14" spans="1:104" ht="28" x14ac:dyDescent="0.3">
      <c r="A14" s="55" t="s">
        <v>271</v>
      </c>
      <c r="B14" s="37" t="s">
        <v>272</v>
      </c>
      <c r="C14" s="17" t="s">
        <v>273</v>
      </c>
      <c r="D14" s="44" t="s">
        <v>75</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 x14ac:dyDescent="0.3">
      <c r="A15" s="55" t="s">
        <v>276</v>
      </c>
      <c r="B15" s="37" t="s">
        <v>277</v>
      </c>
      <c r="C15" s="17" t="s">
        <v>278</v>
      </c>
      <c r="D15" s="44" t="s">
        <v>35</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 x14ac:dyDescent="0.3">
      <c r="A16" s="55" t="s">
        <v>307</v>
      </c>
      <c r="B16" s="37" t="s">
        <v>308</v>
      </c>
      <c r="C16" s="37" t="s">
        <v>309</v>
      </c>
      <c r="D16" s="44" t="s">
        <v>75</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 x14ac:dyDescent="0.3">
      <c r="A17" s="55" t="s">
        <v>319</v>
      </c>
      <c r="B17" s="56" t="s">
        <v>320</v>
      </c>
      <c r="C17" s="23" t="s">
        <v>321</v>
      </c>
      <c r="D17" s="45" t="s">
        <v>75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8.5" thickBot="1" x14ac:dyDescent="0.35">
      <c r="A18" s="61" t="s">
        <v>328</v>
      </c>
      <c r="B18" s="41" t="s">
        <v>329</v>
      </c>
      <c r="C18" s="22" t="s">
        <v>330</v>
      </c>
      <c r="D18" s="46" t="s">
        <v>75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3">
      <c r="A19" s="115" t="s">
        <v>57</v>
      </c>
      <c r="B19" s="35"/>
      <c r="C19" s="35"/>
      <c r="D19" s="35"/>
    </row>
    <row r="20" spans="1:104" ht="43.5" customHeight="1" thickBot="1" x14ac:dyDescent="0.45">
      <c r="A20" s="165" t="s">
        <v>335</v>
      </c>
      <c r="B20" s="165"/>
      <c r="C20" s="165"/>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3">
      <c r="A21" s="152" t="s">
        <v>336</v>
      </c>
      <c r="B21" s="152"/>
      <c r="C21" s="152"/>
      <c r="D21" s="121"/>
      <c r="E21" s="130" t="s">
        <v>337</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3">
      <c r="A22" s="6" t="s">
        <v>28</v>
      </c>
      <c r="B22" s="7" t="s">
        <v>29</v>
      </c>
      <c r="C22" s="7" t="s">
        <v>30</v>
      </c>
      <c r="D22" s="7" t="s">
        <v>31</v>
      </c>
      <c r="E22" s="63" t="s">
        <v>338</v>
      </c>
      <c r="F22" s="63" t="s">
        <v>339</v>
      </c>
      <c r="G22" s="63" t="s">
        <v>340</v>
      </c>
      <c r="H22" s="63" t="s">
        <v>341</v>
      </c>
      <c r="I22" s="63" t="s">
        <v>342</v>
      </c>
      <c r="J22" s="63" t="s">
        <v>343</v>
      </c>
      <c r="K22" s="63" t="s">
        <v>344</v>
      </c>
      <c r="L22" s="63" t="s">
        <v>345</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8" t="s">
        <v>346</v>
      </c>
      <c r="B23" s="37" t="s">
        <v>347</v>
      </c>
      <c r="C23" s="37" t="s">
        <v>348</v>
      </c>
      <c r="D23" s="17" t="s">
        <v>75</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4" t="s">
        <v>351</v>
      </c>
      <c r="B24" s="65" t="s">
        <v>352</v>
      </c>
      <c r="C24" s="65" t="s">
        <v>353</v>
      </c>
      <c r="D24" s="62" t="s">
        <v>75</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3" t="s">
        <v>355</v>
      </c>
      <c r="B25" s="41" t="s">
        <v>356</v>
      </c>
      <c r="C25" s="41" t="s">
        <v>357</v>
      </c>
      <c r="D25" s="22" t="s">
        <v>35</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7" t="s">
        <v>57</v>
      </c>
      <c r="C26" s="5"/>
      <c r="D26" s="5"/>
      <c r="E26" s="5"/>
      <c r="F26" s="5"/>
      <c r="G26" s="5"/>
      <c r="H26" s="5"/>
      <c r="I26" s="5"/>
      <c r="J26" s="5"/>
      <c r="K26" s="5"/>
      <c r="L26" s="5"/>
    </row>
    <row r="27" spans="1:104" ht="28.5" customHeight="1" thickBot="1" x14ac:dyDescent="0.45">
      <c r="A27" s="161" t="s">
        <v>358</v>
      </c>
      <c r="B27" s="161"/>
      <c r="C27" s="161"/>
      <c r="D27" s="2"/>
      <c r="E27" s="5"/>
      <c r="F27" s="5"/>
      <c r="G27" s="5"/>
      <c r="H27" s="5"/>
      <c r="I27" s="5"/>
      <c r="J27" s="5"/>
      <c r="K27" s="5"/>
      <c r="L27" s="5"/>
    </row>
    <row r="28" spans="1:104" ht="36" customHeight="1" x14ac:dyDescent="0.3">
      <c r="A28" s="159" t="s">
        <v>359</v>
      </c>
      <c r="B28" s="160"/>
      <c r="C28" s="160"/>
      <c r="D28" s="50"/>
      <c r="E28" s="130" t="s">
        <v>360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8" t="s">
        <v>361</v>
      </c>
      <c r="B30" s="17" t="s">
        <v>362</v>
      </c>
      <c r="C30" s="37" t="s">
        <v>363</v>
      </c>
      <c r="D30" s="21" t="s">
        <v>35</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3">
      <c r="A31" s="38" t="s">
        <v>370</v>
      </c>
      <c r="B31" s="17" t="s">
        <v>371</v>
      </c>
      <c r="C31" s="37" t="s">
        <v>372</v>
      </c>
      <c r="D31" s="44" t="s">
        <v>44</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3">
      <c r="A32" s="38" t="s">
        <v>375</v>
      </c>
      <c r="B32" s="17" t="s">
        <v>376</v>
      </c>
      <c r="C32" s="37" t="s">
        <v>377</v>
      </c>
      <c r="D32" s="21" t="s">
        <v>35</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3">
      <c r="A33" s="38" t="s">
        <v>378</v>
      </c>
      <c r="B33" s="37" t="s">
        <v>379</v>
      </c>
      <c r="C33" s="37" t="s">
        <v>380</v>
      </c>
      <c r="D33" s="21" t="s">
        <v>35</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3">
      <c r="A34" s="38" t="s">
        <v>381</v>
      </c>
      <c r="B34" s="37" t="s">
        <v>382</v>
      </c>
      <c r="C34" s="37" t="s">
        <v>383</v>
      </c>
      <c r="D34" s="21" t="s">
        <v>35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3">
      <c r="A35" s="38" t="s">
        <v>384</v>
      </c>
      <c r="B35" s="37" t="s">
        <v>385</v>
      </c>
      <c r="C35" s="37" t="s">
        <v>386</v>
      </c>
      <c r="D35" s="67" t="s">
        <v>49</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3">
      <c r="A36" s="38" t="s">
        <v>388</v>
      </c>
      <c r="B36" s="37" t="s">
        <v>389</v>
      </c>
      <c r="C36" s="37" t="s">
        <v>390</v>
      </c>
      <c r="D36" s="62" t="s">
        <v>35</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3">
      <c r="A37" s="38" t="s">
        <v>391</v>
      </c>
      <c r="B37" s="37" t="s">
        <v>392</v>
      </c>
      <c r="C37" s="37" t="s">
        <v>393</v>
      </c>
      <c r="D37" s="69" t="s">
        <v>35</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3">
      <c r="A38" s="38" t="s">
        <v>394</v>
      </c>
      <c r="B38" s="17" t="s">
        <v>395</v>
      </c>
      <c r="C38" s="37" t="s">
        <v>396</v>
      </c>
      <c r="D38" s="44" t="s">
        <v>44</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70" x14ac:dyDescent="0.3">
      <c r="A39" s="38" t="s">
        <v>397</v>
      </c>
      <c r="B39" s="17" t="s">
        <v>398</v>
      </c>
      <c r="C39" s="37" t="s">
        <v>399</v>
      </c>
      <c r="D39" s="21" t="s">
        <v>35</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3">
      <c r="A40" s="38" t="s">
        <v>401</v>
      </c>
      <c r="B40" s="17" t="s">
        <v>402</v>
      </c>
      <c r="C40" s="37" t="s">
        <v>403</v>
      </c>
      <c r="D40" s="21" t="s">
        <v>35</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3">
      <c r="A41" s="38" t="s">
        <v>404</v>
      </c>
      <c r="B41" s="17" t="s">
        <v>405</v>
      </c>
      <c r="C41" s="37" t="s">
        <v>406</v>
      </c>
      <c r="D41" s="21" t="s">
        <v>35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35">
      <c r="A42" s="43" t="s">
        <v>411</v>
      </c>
      <c r="B42" s="41" t="s">
        <v>412</v>
      </c>
      <c r="C42" s="41" t="s">
        <v>413</v>
      </c>
      <c r="D42" s="54" t="s">
        <v>49</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3">
      <c r="A43" s="117"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94A8D6C9FF7B43B929E8FA4A11EBA3" ma:contentTypeVersion="18" ma:contentTypeDescription="Create a new document." ma:contentTypeScope="" ma:versionID="2ac6659a711d45cf0e6955a757fd654f">
  <xsd:schema xmlns:xsd="http://www.w3.org/2001/XMLSchema" xmlns:xs="http://www.w3.org/2001/XMLSchema" xmlns:p="http://schemas.microsoft.com/office/2006/metadata/properties" xmlns:ns2="684aa56f-c350-449a-855e-1fd3415a904e" xmlns:ns3="7c7c8739-96be-4d1c-8b52-b003747d07ff" targetNamespace="http://schemas.microsoft.com/office/2006/metadata/properties" ma:root="true" ma:fieldsID="2108e13d4cb3f941d4d1356fde0d67ef" ns2:_="" ns3:_="">
    <xsd:import namespace="684aa56f-c350-449a-855e-1fd3415a904e"/>
    <xsd:import namespace="7c7c8739-96be-4d1c-8b52-b003747d07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aa56f-c350-449a-855e-1fd3415a90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7c8739-96be-4d1c-8b52-b003747d07f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3ba3025-8625-48c8-b82d-d41c12214bd4}" ma:internalName="TaxCatchAll" ma:showField="CatchAllData" ma:web="7c7c8739-96be-4d1c-8b52-b003747d07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c7c8739-96be-4d1c-8b52-b003747d07ff" xsi:nil="true"/>
    <lcf76f155ced4ddcb4097134ff3c332f xmlns="684aa56f-c350-449a-855e-1fd3415a904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71D0AA-A237-49BA-8C9D-6CE04DBE8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aa56f-c350-449a-855e-1fd3415a904e"/>
    <ds:schemaRef ds:uri="7c7c8739-96be-4d1c-8b52-b003747d0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8E59B-BF42-402C-8054-ADAE42B327B5}">
  <ds:schemaRefs>
    <ds:schemaRef ds:uri="http://purl.org/dc/elements/1.1/"/>
    <ds:schemaRef ds:uri="http://schemas.microsoft.com/office/2006/documentManagement/types"/>
    <ds:schemaRef ds:uri="http://www.w3.org/XML/1998/namespace"/>
    <ds:schemaRef ds:uri="http://schemas.microsoft.com/office/infopath/2007/PartnerControls"/>
    <ds:schemaRef ds:uri="684aa56f-c350-449a-855e-1fd3415a904e"/>
    <ds:schemaRef ds:uri="http://purl.org/dc/terms/"/>
    <ds:schemaRef ds:uri="http://purl.org/dc/dcmitype/"/>
    <ds:schemaRef ds:uri="http://schemas.openxmlformats.org/package/2006/metadata/core-properties"/>
    <ds:schemaRef ds:uri="7c7c8739-96be-4d1c-8b52-b003747d07ff"/>
    <ds:schemaRef ds:uri="http://schemas.microsoft.com/office/2006/metadata/properties"/>
  </ds:schemaRefs>
</ds:datastoreItem>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Wesley, Jason</cp:lastModifiedBy>
  <cp:revision/>
  <dcterms:created xsi:type="dcterms:W3CDTF">2020-07-01T16:29:44Z</dcterms:created>
  <dcterms:modified xsi:type="dcterms:W3CDTF">2025-08-18T22:31:05Z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0x0101008794A8D6C9FF7B43B929E8FA4A11EBA3</vt:lpwstr>
  </property>
  <property fmtid="{D5CDD505-2E9C-101B-9397-08002B2CF9AE}" pid="3" name="_dlc_DocIdItemGuid">
    <vt:lpwstr>db6dff48-2927-4d4c-8e24-83a167ab8807</vt:lpwstr>
  </property>
  <property fmtid="{D5CDD505-2E9C-101B-9397-08002B2CF9AE}" pid="4" name="MediaServiceImageTags">
    <vt:lpwstr/>
  </property>
</Properties>
</file>