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70" windowWidth="12285" windowHeight="6135" activeTab="2"/>
  </bookViews>
  <sheets>
    <sheet name="AHCCCS 2012-2016" sheetId="1" r:id="rId1"/>
    <sheet name="AHCCCS 2017-2021 (Sep 16)" sheetId="2" r:id="rId2"/>
    <sheet name="AHCCCS 2017-2021 (Update)" sheetId="6" r:id="rId3"/>
    <sheet name="AHCCCS 2017-2021 (IMD)" sheetId="7" r:id="rId4"/>
    <sheet name="AHCCCS 2017-2021 (SB 1092)" sheetId="8" r:id="rId5"/>
    <sheet name="Notes and Assumptions" sheetId="3" state="hidden" r:id="rId6"/>
    <sheet name="Table" sheetId="5"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Print_Area" localSheetId="0">'AHCCCS 2012-2016'!$A$1:$N$79</definedName>
    <definedName name="_xlnm.Print_Area" localSheetId="3">'AHCCCS 2017-2021 (IMD)'!$A$1:$N$72</definedName>
    <definedName name="_xlnm.Print_Area" localSheetId="4">'AHCCCS 2017-2021 (SB 1092)'!$A$1:$N$74</definedName>
    <definedName name="_xlnm.Print_Area" localSheetId="1">'AHCCCS 2017-2021 (Sep 16)'!$A$1:$N$72</definedName>
    <definedName name="_xlnm.Print_Area" localSheetId="2">'AHCCCS 2017-2021 (Update)'!$A$1:$N$72</definedName>
    <definedName name="_xlnm.Print_Area" localSheetId="6">Table!$A$1:$G$11</definedName>
  </definedNames>
  <calcPr calcId="145621"/>
</workbook>
</file>

<file path=xl/calcChain.xml><?xml version="1.0" encoding="utf-8"?>
<calcChain xmlns="http://schemas.openxmlformats.org/spreadsheetml/2006/main">
  <c r="L42" i="6" l="1"/>
  <c r="J42" i="6"/>
  <c r="H42" i="6"/>
  <c r="F42" i="6"/>
  <c r="D42" i="6"/>
  <c r="L42" i="7"/>
  <c r="J42" i="7"/>
  <c r="H42" i="7"/>
  <c r="F42" i="7"/>
  <c r="D42" i="7"/>
  <c r="K60" i="8" l="1"/>
  <c r="I60" i="8"/>
  <c r="G60" i="8"/>
  <c r="E60" i="8"/>
  <c r="K59" i="8"/>
  <c r="I59" i="8"/>
  <c r="G59" i="8"/>
  <c r="E59" i="8"/>
  <c r="D70" i="8"/>
  <c r="H87" i="8"/>
  <c r="F87" i="8"/>
  <c r="D87" i="8"/>
  <c r="K71" i="8"/>
  <c r="I71" i="8"/>
  <c r="G71" i="8"/>
  <c r="E71" i="8"/>
  <c r="L70" i="8"/>
  <c r="K70" i="8"/>
  <c r="J70" i="8"/>
  <c r="I70" i="8"/>
  <c r="H70" i="8"/>
  <c r="G70" i="8"/>
  <c r="F70" i="8"/>
  <c r="E70" i="8"/>
  <c r="N70" i="8"/>
  <c r="L69" i="8"/>
  <c r="K69" i="8"/>
  <c r="J69" i="8"/>
  <c r="I69" i="8"/>
  <c r="H69" i="8"/>
  <c r="G69" i="8"/>
  <c r="F69" i="8"/>
  <c r="E69" i="8"/>
  <c r="D69" i="8"/>
  <c r="N69" i="8" s="1"/>
  <c r="K68" i="8"/>
  <c r="I68" i="8"/>
  <c r="G68" i="8"/>
  <c r="E68" i="8"/>
  <c r="K67" i="8"/>
  <c r="I67" i="8"/>
  <c r="G67" i="8"/>
  <c r="E67" i="8"/>
  <c r="K66" i="8"/>
  <c r="I66" i="8"/>
  <c r="G66" i="8"/>
  <c r="E66" i="8"/>
  <c r="K65" i="8"/>
  <c r="I65" i="8"/>
  <c r="G65" i="8"/>
  <c r="E65" i="8"/>
  <c r="K64" i="8"/>
  <c r="I64" i="8"/>
  <c r="G64" i="8"/>
  <c r="E64" i="8"/>
  <c r="K63" i="8"/>
  <c r="I63" i="8"/>
  <c r="G63" i="8"/>
  <c r="E63" i="8"/>
  <c r="K58" i="8"/>
  <c r="I58" i="8"/>
  <c r="G58" i="8"/>
  <c r="E58" i="8"/>
  <c r="K54" i="8"/>
  <c r="I54" i="8"/>
  <c r="G54" i="8"/>
  <c r="E54" i="8"/>
  <c r="K53" i="8"/>
  <c r="I53" i="8"/>
  <c r="G53" i="8"/>
  <c r="E53" i="8"/>
  <c r="K52" i="8"/>
  <c r="I52" i="8"/>
  <c r="G52" i="8"/>
  <c r="E52" i="8"/>
  <c r="K51" i="8"/>
  <c r="I51" i="8"/>
  <c r="G51" i="8"/>
  <c r="E51" i="8"/>
  <c r="K50" i="8"/>
  <c r="I50" i="8"/>
  <c r="G50" i="8"/>
  <c r="E50" i="8"/>
  <c r="M48" i="8"/>
  <c r="K42" i="8"/>
  <c r="I42" i="8"/>
  <c r="G42" i="8"/>
  <c r="L41" i="8"/>
  <c r="K41" i="8"/>
  <c r="J41" i="8"/>
  <c r="I41" i="8"/>
  <c r="H41" i="8"/>
  <c r="G41" i="8"/>
  <c r="F41" i="8"/>
  <c r="E41" i="8"/>
  <c r="D41" i="8"/>
  <c r="N41" i="8" s="1"/>
  <c r="L40" i="8"/>
  <c r="K40" i="8"/>
  <c r="J40" i="8"/>
  <c r="I40" i="8"/>
  <c r="H40" i="8"/>
  <c r="G40" i="8"/>
  <c r="F40" i="8"/>
  <c r="E40" i="8"/>
  <c r="D40" i="8"/>
  <c r="N40" i="8" s="1"/>
  <c r="K39" i="8"/>
  <c r="I39" i="8"/>
  <c r="G39" i="8"/>
  <c r="E39" i="8"/>
  <c r="K38" i="8"/>
  <c r="I38" i="8"/>
  <c r="G38" i="8"/>
  <c r="E38" i="8"/>
  <c r="K37" i="8"/>
  <c r="I37" i="8"/>
  <c r="G37" i="8"/>
  <c r="E37" i="8"/>
  <c r="K36" i="8"/>
  <c r="I36" i="8"/>
  <c r="G36" i="8"/>
  <c r="E36" i="8"/>
  <c r="K35" i="8"/>
  <c r="I35" i="8"/>
  <c r="G35" i="8"/>
  <c r="E35" i="8"/>
  <c r="K34" i="8"/>
  <c r="I34" i="8"/>
  <c r="G34" i="8"/>
  <c r="E34" i="8"/>
  <c r="K71" i="7" l="1"/>
  <c r="I71" i="7"/>
  <c r="G71" i="7"/>
  <c r="E71" i="7"/>
  <c r="L70" i="7"/>
  <c r="K70" i="7"/>
  <c r="J70" i="7"/>
  <c r="I70" i="7"/>
  <c r="H70" i="7"/>
  <c r="G70" i="7"/>
  <c r="F70" i="7"/>
  <c r="E70" i="7"/>
  <c r="D70" i="7"/>
  <c r="L69" i="7"/>
  <c r="K69" i="7"/>
  <c r="J69" i="7"/>
  <c r="I69" i="7"/>
  <c r="H69" i="7"/>
  <c r="G69" i="7"/>
  <c r="F69" i="7"/>
  <c r="E69" i="7"/>
  <c r="D69" i="7"/>
  <c r="K68" i="7"/>
  <c r="I68" i="7"/>
  <c r="G68" i="7"/>
  <c r="E68" i="7"/>
  <c r="K67" i="7"/>
  <c r="I67" i="7"/>
  <c r="G67" i="7"/>
  <c r="E67" i="7"/>
  <c r="K66" i="7"/>
  <c r="I66" i="7"/>
  <c r="G66" i="7"/>
  <c r="E66" i="7"/>
  <c r="K65" i="7"/>
  <c r="I65" i="7"/>
  <c r="G65" i="7"/>
  <c r="E65" i="7"/>
  <c r="K64" i="7"/>
  <c r="I64" i="7"/>
  <c r="G64" i="7"/>
  <c r="E64" i="7"/>
  <c r="K63" i="7"/>
  <c r="I63" i="7"/>
  <c r="G63" i="7"/>
  <c r="E63" i="7"/>
  <c r="K60" i="7"/>
  <c r="I60" i="7"/>
  <c r="G60" i="7"/>
  <c r="E60" i="7"/>
  <c r="K59" i="7"/>
  <c r="I59" i="7"/>
  <c r="G59" i="7"/>
  <c r="E59" i="7"/>
  <c r="K58" i="7"/>
  <c r="I58" i="7"/>
  <c r="G58" i="7"/>
  <c r="E58" i="7"/>
  <c r="K54" i="7"/>
  <c r="I54" i="7"/>
  <c r="G54" i="7"/>
  <c r="E54" i="7"/>
  <c r="K53" i="7"/>
  <c r="I53" i="7"/>
  <c r="G53" i="7"/>
  <c r="E53" i="7"/>
  <c r="K52" i="7"/>
  <c r="I52" i="7"/>
  <c r="G52" i="7"/>
  <c r="E52" i="7"/>
  <c r="K51" i="7"/>
  <c r="I51" i="7"/>
  <c r="G51" i="7"/>
  <c r="E51" i="7"/>
  <c r="K50" i="7"/>
  <c r="I50" i="7"/>
  <c r="G50" i="7"/>
  <c r="E50" i="7"/>
  <c r="L41" i="7"/>
  <c r="K41" i="7"/>
  <c r="J41" i="7"/>
  <c r="I41" i="7"/>
  <c r="H41" i="7"/>
  <c r="G41" i="7"/>
  <c r="F41" i="7"/>
  <c r="E41" i="7"/>
  <c r="D41" i="7"/>
  <c r="L40" i="7"/>
  <c r="K40" i="7"/>
  <c r="J40" i="7"/>
  <c r="I40" i="7"/>
  <c r="H40" i="7"/>
  <c r="G40" i="7"/>
  <c r="F40" i="7"/>
  <c r="E40" i="7"/>
  <c r="D40" i="7"/>
  <c r="K39" i="7"/>
  <c r="I39" i="7"/>
  <c r="G39" i="7"/>
  <c r="E39" i="7"/>
  <c r="K38" i="7"/>
  <c r="I38" i="7"/>
  <c r="G38" i="7"/>
  <c r="E38" i="7"/>
  <c r="K37" i="7"/>
  <c r="I37" i="7"/>
  <c r="G37" i="7"/>
  <c r="E37" i="7"/>
  <c r="K36" i="7"/>
  <c r="I36" i="7"/>
  <c r="G36" i="7"/>
  <c r="E36" i="7"/>
  <c r="K35" i="7"/>
  <c r="I35" i="7"/>
  <c r="G35" i="7"/>
  <c r="E35" i="7"/>
  <c r="K34" i="7"/>
  <c r="I34" i="7"/>
  <c r="G34" i="7"/>
  <c r="E34" i="7"/>
  <c r="H87" i="7" l="1"/>
  <c r="F87" i="7"/>
  <c r="D87" i="7"/>
  <c r="M48" i="7"/>
  <c r="N41" i="7"/>
  <c r="H87" i="6"/>
  <c r="F87" i="6"/>
  <c r="D87" i="6"/>
  <c r="L70" i="6"/>
  <c r="K70" i="6"/>
  <c r="J70" i="6"/>
  <c r="I70" i="6"/>
  <c r="H70" i="6"/>
  <c r="G70" i="6"/>
  <c r="F70" i="6"/>
  <c r="E70" i="6"/>
  <c r="D70" i="6"/>
  <c r="N70" i="6" s="1"/>
  <c r="K69" i="6"/>
  <c r="I69" i="6"/>
  <c r="G69" i="6"/>
  <c r="E69" i="6"/>
  <c r="D69" i="6"/>
  <c r="D68" i="6"/>
  <c r="M48" i="6"/>
  <c r="N41" i="6"/>
  <c r="H40" i="6"/>
  <c r="J40" i="6" s="1"/>
  <c r="F40" i="6"/>
  <c r="F69" i="6" s="1"/>
  <c r="F39" i="6"/>
  <c r="D39" i="6"/>
  <c r="L38" i="6"/>
  <c r="J38" i="6"/>
  <c r="H38" i="6"/>
  <c r="F38" i="6"/>
  <c r="D38" i="6"/>
  <c r="L37" i="6"/>
  <c r="J37" i="6"/>
  <c r="H37" i="6"/>
  <c r="F37" i="6"/>
  <c r="D37" i="6"/>
  <c r="L36" i="6"/>
  <c r="J36" i="6"/>
  <c r="H36" i="6"/>
  <c r="F36" i="6"/>
  <c r="D36" i="6"/>
  <c r="L35" i="6"/>
  <c r="J35" i="6"/>
  <c r="H35" i="6"/>
  <c r="F35" i="6"/>
  <c r="D35" i="6"/>
  <c r="L34" i="6"/>
  <c r="J34" i="6"/>
  <c r="H34" i="6"/>
  <c r="F34" i="6"/>
  <c r="D34" i="6"/>
  <c r="L28" i="6"/>
  <c r="J28" i="6"/>
  <c r="H28" i="6"/>
  <c r="F28" i="6"/>
  <c r="D28" i="6"/>
  <c r="L9" i="6"/>
  <c r="J9" i="6"/>
  <c r="H9" i="6"/>
  <c r="F9" i="6"/>
  <c r="D9" i="6"/>
  <c r="L8" i="6"/>
  <c r="J8" i="6"/>
  <c r="H8" i="6"/>
  <c r="F8" i="6"/>
  <c r="D8" i="6"/>
  <c r="L7" i="6"/>
  <c r="J7" i="6"/>
  <c r="H7" i="6"/>
  <c r="F7" i="6"/>
  <c r="D7" i="6"/>
  <c r="L6" i="6"/>
  <c r="J6" i="6"/>
  <c r="H6" i="6"/>
  <c r="F6" i="6"/>
  <c r="D6" i="6"/>
  <c r="N5" i="6"/>
  <c r="L5" i="6"/>
  <c r="J5" i="6"/>
  <c r="H5" i="6"/>
  <c r="F5" i="6"/>
  <c r="D5" i="6"/>
  <c r="F10" i="6" l="1"/>
  <c r="J10" i="6"/>
  <c r="N6" i="6"/>
  <c r="H17" i="6"/>
  <c r="F45" i="6"/>
  <c r="D50" i="6"/>
  <c r="L50" i="6"/>
  <c r="J51" i="6"/>
  <c r="F53" i="6"/>
  <c r="L54" i="6"/>
  <c r="D10" i="6"/>
  <c r="L10" i="6"/>
  <c r="N7" i="6"/>
  <c r="J17" i="6"/>
  <c r="H45" i="6"/>
  <c r="D51" i="6"/>
  <c r="L51" i="6"/>
  <c r="J52" i="6"/>
  <c r="H53" i="6"/>
  <c r="N38" i="6"/>
  <c r="H52" i="6"/>
  <c r="N8" i="6"/>
  <c r="D17" i="6"/>
  <c r="L17" i="6"/>
  <c r="J45" i="6"/>
  <c r="N35" i="6"/>
  <c r="D52" i="6"/>
  <c r="L52" i="6"/>
  <c r="J53" i="6"/>
  <c r="D71" i="6"/>
  <c r="H50" i="6"/>
  <c r="N9" i="6"/>
  <c r="D45" i="6"/>
  <c r="N45" i="6" s="1"/>
  <c r="L45" i="6"/>
  <c r="H51" i="6"/>
  <c r="F52" i="6"/>
  <c r="D53" i="6"/>
  <c r="L53" i="6"/>
  <c r="J54" i="6"/>
  <c r="D54" i="6"/>
  <c r="N70" i="7"/>
  <c r="N40" i="7"/>
  <c r="N69" i="7"/>
  <c r="N10" i="6"/>
  <c r="J69" i="6"/>
  <c r="L40" i="6"/>
  <c r="L69" i="6" s="1"/>
  <c r="F71" i="6"/>
  <c r="N17" i="6"/>
  <c r="H10" i="6"/>
  <c r="H39" i="6"/>
  <c r="N40" i="6"/>
  <c r="D43" i="6"/>
  <c r="D47" i="6" s="1"/>
  <c r="F50" i="6"/>
  <c r="F54" i="6"/>
  <c r="F68" i="6"/>
  <c r="F17" i="6"/>
  <c r="N28" i="6"/>
  <c r="N34" i="6"/>
  <c r="N36" i="6"/>
  <c r="F51" i="6"/>
  <c r="H54" i="6"/>
  <c r="H69" i="6"/>
  <c r="N69" i="6" s="1"/>
  <c r="J50" i="6"/>
  <c r="N37" i="6"/>
  <c r="D71" i="2"/>
  <c r="F25" i="6" l="1"/>
  <c r="F67" i="6" s="1"/>
  <c r="D25" i="6"/>
  <c r="D67" i="6" s="1"/>
  <c r="J25" i="6"/>
  <c r="J67" i="6" s="1"/>
  <c r="H25" i="6"/>
  <c r="H67" i="6" s="1"/>
  <c r="D71" i="7"/>
  <c r="F43" i="6"/>
  <c r="F47" i="6" s="1"/>
  <c r="H71" i="6"/>
  <c r="L25" i="6"/>
  <c r="L67" i="6" s="1"/>
  <c r="N67" i="6" s="1"/>
  <c r="N25" i="6"/>
  <c r="H68" i="6"/>
  <c r="J39" i="6"/>
  <c r="D39" i="2"/>
  <c r="H43" i="6" l="1"/>
  <c r="H47" i="6" s="1"/>
  <c r="J71" i="6"/>
  <c r="D39" i="8"/>
  <c r="D39" i="7"/>
  <c r="J68" i="6"/>
  <c r="L39" i="6"/>
  <c r="N39" i="6"/>
  <c r="L28" i="2"/>
  <c r="J28" i="2"/>
  <c r="H28" i="2"/>
  <c r="F28" i="2"/>
  <c r="D28" i="2"/>
  <c r="J43" i="6" l="1"/>
  <c r="J47" i="6" s="1"/>
  <c r="F28" i="8"/>
  <c r="F28" i="7"/>
  <c r="H28" i="8"/>
  <c r="H28" i="7"/>
  <c r="H45" i="7" s="1"/>
  <c r="L43" i="6"/>
  <c r="L47" i="6" s="1"/>
  <c r="J28" i="8"/>
  <c r="J28" i="7"/>
  <c r="J45" i="7" s="1"/>
  <c r="D28" i="8"/>
  <c r="D28" i="7"/>
  <c r="L28" i="7"/>
  <c r="L45" i="7" s="1"/>
  <c r="L28" i="8"/>
  <c r="L68" i="6"/>
  <c r="E77" i="1"/>
  <c r="G77" i="1"/>
  <c r="I77" i="1"/>
  <c r="K77" i="1"/>
  <c r="E78" i="1"/>
  <c r="G78" i="1"/>
  <c r="I78" i="1"/>
  <c r="K78" i="1"/>
  <c r="N28" i="7" l="1"/>
  <c r="D45" i="7"/>
  <c r="H45" i="8"/>
  <c r="N28" i="8"/>
  <c r="D45" i="8"/>
  <c r="L71" i="6"/>
  <c r="N42" i="8"/>
  <c r="F45" i="8"/>
  <c r="N68" i="6"/>
  <c r="L45" i="8"/>
  <c r="N42" i="6"/>
  <c r="N43" i="6" s="1"/>
  <c r="N47" i="6" s="1"/>
  <c r="J45" i="8"/>
  <c r="F45" i="7"/>
  <c r="F39" i="2"/>
  <c r="F39" i="8" l="1"/>
  <c r="F39" i="7"/>
  <c r="N45" i="8"/>
  <c r="N45" i="7"/>
  <c r="N71" i="8"/>
  <c r="N71" i="6"/>
  <c r="L43" i="1"/>
  <c r="D36" i="2" l="1"/>
  <c r="D36" i="8" l="1"/>
  <c r="D36" i="7"/>
  <c r="D37" i="2"/>
  <c r="D37" i="7" l="1"/>
  <c r="D37" i="8"/>
  <c r="L44" i="1"/>
  <c r="J40" i="1"/>
  <c r="J46" i="1"/>
  <c r="L7" i="1" l="1"/>
  <c r="L10" i="1"/>
  <c r="J51" i="1"/>
  <c r="H51" i="1"/>
  <c r="F51" i="1"/>
  <c r="D51" i="1"/>
  <c r="J48" i="1"/>
  <c r="J78" i="1" s="1"/>
  <c r="H48" i="1"/>
  <c r="H78" i="1" s="1"/>
  <c r="F48" i="1"/>
  <c r="F78" i="1" s="1"/>
  <c r="D48" i="1"/>
  <c r="D78" i="1" s="1"/>
  <c r="L47" i="1"/>
  <c r="L77" i="1" s="1"/>
  <c r="J47" i="1"/>
  <c r="J77" i="1" s="1"/>
  <c r="H47" i="1"/>
  <c r="H77" i="1" s="1"/>
  <c r="F47" i="1"/>
  <c r="F77" i="1" s="1"/>
  <c r="D47" i="1"/>
  <c r="D77" i="1" s="1"/>
  <c r="H46" i="1"/>
  <c r="F46" i="1"/>
  <c r="D46" i="1"/>
  <c r="H45" i="1"/>
  <c r="F45" i="1"/>
  <c r="D45" i="1"/>
  <c r="J44" i="1"/>
  <c r="H44" i="1"/>
  <c r="F44" i="1"/>
  <c r="D44" i="1"/>
  <c r="J43" i="1"/>
  <c r="H43" i="1"/>
  <c r="F43" i="1"/>
  <c r="D43" i="1"/>
  <c r="H42" i="1"/>
  <c r="F42" i="1"/>
  <c r="D42" i="1"/>
  <c r="J41" i="1"/>
  <c r="H41" i="1"/>
  <c r="F41" i="1"/>
  <c r="D41" i="1"/>
  <c r="H40" i="1"/>
  <c r="F40" i="1"/>
  <c r="D40" i="1"/>
  <c r="L34" i="1"/>
  <c r="J34" i="1"/>
  <c r="H34" i="1"/>
  <c r="F34" i="1"/>
  <c r="D34" i="1"/>
  <c r="L19" i="1"/>
  <c r="J19" i="1"/>
  <c r="H19" i="1"/>
  <c r="F19" i="1"/>
  <c r="D19" i="1"/>
  <c r="L18" i="1"/>
  <c r="J18" i="1"/>
  <c r="H18" i="1"/>
  <c r="F18" i="1"/>
  <c r="D18" i="1"/>
  <c r="L16" i="1"/>
  <c r="J16" i="1"/>
  <c r="H16" i="1"/>
  <c r="F16" i="1"/>
  <c r="D16" i="1"/>
  <c r="L15" i="1"/>
  <c r="J15" i="1"/>
  <c r="H15" i="1"/>
  <c r="F15" i="1"/>
  <c r="D15" i="1"/>
  <c r="J11" i="1"/>
  <c r="H11" i="1"/>
  <c r="J10" i="1"/>
  <c r="H10" i="1"/>
  <c r="F10" i="1"/>
  <c r="D10" i="1"/>
  <c r="J9" i="1"/>
  <c r="H9" i="1"/>
  <c r="F9" i="1"/>
  <c r="D9" i="1"/>
  <c r="J8" i="1"/>
  <c r="H8" i="1"/>
  <c r="F8" i="1"/>
  <c r="D8" i="1"/>
  <c r="J7" i="1"/>
  <c r="H7" i="1"/>
  <c r="F7" i="1"/>
  <c r="D7" i="1"/>
  <c r="J6" i="1"/>
  <c r="H6" i="1"/>
  <c r="F6" i="1"/>
  <c r="D6" i="1"/>
  <c r="J5" i="1"/>
  <c r="H5" i="1"/>
  <c r="F5" i="1"/>
  <c r="D5" i="1"/>
  <c r="D14" i="2" l="1"/>
  <c r="C5" i="5" s="1"/>
  <c r="D14" i="6"/>
  <c r="D15" i="2"/>
  <c r="C7" i="5" s="1"/>
  <c r="D15" i="6"/>
  <c r="D16" i="2"/>
  <c r="C8" i="5" s="1"/>
  <c r="D16" i="6"/>
  <c r="D13" i="2"/>
  <c r="F13" i="2" s="1"/>
  <c r="D13" i="6"/>
  <c r="F14" i="2"/>
  <c r="F15" i="2"/>
  <c r="F16" i="2"/>
  <c r="F76" i="1"/>
  <c r="D76" i="1"/>
  <c r="N77" i="1"/>
  <c r="J76" i="1"/>
  <c r="H76" i="1"/>
  <c r="D21" i="6" l="1"/>
  <c r="D13" i="8"/>
  <c r="D13" i="7"/>
  <c r="F13" i="6"/>
  <c r="D23" i="6"/>
  <c r="D15" i="8"/>
  <c r="D15" i="7"/>
  <c r="F15" i="6"/>
  <c r="C4" i="5"/>
  <c r="D24" i="6"/>
  <c r="D16" i="8"/>
  <c r="D16" i="7"/>
  <c r="F16" i="6"/>
  <c r="D22" i="6"/>
  <c r="D14" i="8"/>
  <c r="D14" i="7"/>
  <c r="F14" i="6"/>
  <c r="H14" i="2"/>
  <c r="D5" i="5"/>
  <c r="H16" i="2"/>
  <c r="D8" i="5"/>
  <c r="H15" i="2"/>
  <c r="D7" i="5"/>
  <c r="H13" i="2"/>
  <c r="D4" i="5"/>
  <c r="F36" i="2"/>
  <c r="L48" i="1"/>
  <c r="L78" i="1" s="1"/>
  <c r="N78" i="1" s="1"/>
  <c r="F22" i="6" l="1"/>
  <c r="F64" i="6" s="1"/>
  <c r="F14" i="8"/>
  <c r="F14" i="7"/>
  <c r="H14" i="6"/>
  <c r="F24" i="6"/>
  <c r="F66" i="6" s="1"/>
  <c r="F16" i="8"/>
  <c r="F16" i="7"/>
  <c r="H16" i="6"/>
  <c r="D65" i="6"/>
  <c r="D63" i="6"/>
  <c r="D26" i="6"/>
  <c r="H15" i="6"/>
  <c r="F15" i="8"/>
  <c r="F15" i="7"/>
  <c r="F23" i="6"/>
  <c r="F65" i="6" s="1"/>
  <c r="H13" i="6"/>
  <c r="F13" i="8"/>
  <c r="F13" i="7"/>
  <c r="F21" i="6"/>
  <c r="F36" i="7"/>
  <c r="F36" i="8"/>
  <c r="D64" i="6"/>
  <c r="D66" i="6"/>
  <c r="J15" i="2"/>
  <c r="E7" i="5"/>
  <c r="J14" i="2"/>
  <c r="E5" i="5"/>
  <c r="J13" i="2"/>
  <c r="E4" i="5"/>
  <c r="J16" i="2"/>
  <c r="E8" i="5"/>
  <c r="F37" i="2"/>
  <c r="H39" i="2"/>
  <c r="F40" i="2"/>
  <c r="H40" i="2" s="1"/>
  <c r="J40" i="2" s="1"/>
  <c r="L40" i="2" s="1"/>
  <c r="D68" i="2"/>
  <c r="H87" i="2"/>
  <c r="F87" i="2"/>
  <c r="D87" i="2"/>
  <c r="K70" i="2"/>
  <c r="I70" i="2"/>
  <c r="G70" i="2"/>
  <c r="E70" i="2"/>
  <c r="K69" i="2"/>
  <c r="I69" i="2"/>
  <c r="G69" i="2"/>
  <c r="E69" i="2"/>
  <c r="M48" i="2"/>
  <c r="H39" i="8" l="1"/>
  <c r="H39" i="7"/>
  <c r="F37" i="7"/>
  <c r="F37" i="8"/>
  <c r="H13" i="8"/>
  <c r="H13" i="7"/>
  <c r="H21" i="6"/>
  <c r="J13" i="6"/>
  <c r="H15" i="8"/>
  <c r="H15" i="7"/>
  <c r="H23" i="6"/>
  <c r="H65" i="6" s="1"/>
  <c r="J15" i="6"/>
  <c r="D18" i="6"/>
  <c r="D31" i="6"/>
  <c r="D58" i="6" s="1"/>
  <c r="H16" i="8"/>
  <c r="H16" i="7"/>
  <c r="J16" i="6"/>
  <c r="H24" i="6"/>
  <c r="H14" i="8"/>
  <c r="H14" i="7"/>
  <c r="J14" i="6"/>
  <c r="H22" i="6"/>
  <c r="D68" i="8"/>
  <c r="D68" i="7"/>
  <c r="F26" i="6"/>
  <c r="F63" i="6"/>
  <c r="D72" i="6"/>
  <c r="L13" i="2"/>
  <c r="G4" i="5" s="1"/>
  <c r="F4" i="5"/>
  <c r="L15" i="2"/>
  <c r="G7" i="5" s="1"/>
  <c r="F7" i="5"/>
  <c r="L16" i="2"/>
  <c r="G8" i="5" s="1"/>
  <c r="F8" i="5"/>
  <c r="L14" i="2"/>
  <c r="G5" i="5" s="1"/>
  <c r="F5" i="5"/>
  <c r="F68" i="2"/>
  <c r="H68" i="2"/>
  <c r="J39" i="2"/>
  <c r="D70" i="2"/>
  <c r="F70" i="2"/>
  <c r="F69" i="2"/>
  <c r="D69" i="2"/>
  <c r="L27" i="1"/>
  <c r="L71" i="1" s="1"/>
  <c r="J30" i="1"/>
  <c r="J74" i="1" s="1"/>
  <c r="J27" i="1"/>
  <c r="J71" i="1" s="1"/>
  <c r="F72" i="6" l="1"/>
  <c r="H64" i="6"/>
  <c r="H66" i="6"/>
  <c r="D59" i="6"/>
  <c r="J39" i="8"/>
  <c r="J39" i="7"/>
  <c r="F31" i="6"/>
  <c r="F58" i="6" s="1"/>
  <c r="F18" i="6"/>
  <c r="J14" i="8"/>
  <c r="J14" i="7"/>
  <c r="J22" i="6"/>
  <c r="J64" i="6" s="1"/>
  <c r="L14" i="6"/>
  <c r="J16" i="8"/>
  <c r="J16" i="7"/>
  <c r="L16" i="6"/>
  <c r="J24" i="6"/>
  <c r="J66" i="6" s="1"/>
  <c r="H68" i="8"/>
  <c r="H68" i="7"/>
  <c r="J15" i="8"/>
  <c r="J15" i="7"/>
  <c r="J23" i="6"/>
  <c r="L15" i="6"/>
  <c r="J13" i="8"/>
  <c r="J13" i="7"/>
  <c r="L13" i="6"/>
  <c r="J21" i="6"/>
  <c r="F68" i="8"/>
  <c r="F68" i="7"/>
  <c r="H63" i="6"/>
  <c r="H26" i="6"/>
  <c r="H36" i="2"/>
  <c r="J68" i="2"/>
  <c r="L39" i="2"/>
  <c r="H49" i="1"/>
  <c r="J49" i="1"/>
  <c r="H70" i="2"/>
  <c r="H69" i="2"/>
  <c r="F49" i="1"/>
  <c r="F31" i="1"/>
  <c r="F75" i="1" s="1"/>
  <c r="D31" i="1"/>
  <c r="D75" i="1" s="1"/>
  <c r="H20" i="1"/>
  <c r="F20" i="1"/>
  <c r="F29" i="1"/>
  <c r="F73" i="1" s="1"/>
  <c r="F28" i="1"/>
  <c r="F72" i="1" s="1"/>
  <c r="F17" i="1"/>
  <c r="D20" i="1"/>
  <c r="D17" i="1"/>
  <c r="H31" i="6" l="1"/>
  <c r="H58" i="6" s="1"/>
  <c r="H18" i="6"/>
  <c r="L21" i="6"/>
  <c r="L13" i="8"/>
  <c r="L13" i="7"/>
  <c r="J65" i="6"/>
  <c r="N23" i="6"/>
  <c r="N15" i="6" s="1"/>
  <c r="H72" i="6"/>
  <c r="L39" i="7"/>
  <c r="N39" i="7" s="1"/>
  <c r="L39" i="8"/>
  <c r="N39" i="8" s="1"/>
  <c r="L22" i="6"/>
  <c r="L14" i="8"/>
  <c r="L14" i="7"/>
  <c r="J68" i="8"/>
  <c r="J68" i="7"/>
  <c r="J63" i="6"/>
  <c r="J26" i="6"/>
  <c r="N21" i="6"/>
  <c r="L23" i="6"/>
  <c r="L65" i="6" s="1"/>
  <c r="L15" i="8"/>
  <c r="L15" i="7"/>
  <c r="L24" i="6"/>
  <c r="L66" i="6" s="1"/>
  <c r="N66" i="6" s="1"/>
  <c r="L16" i="8"/>
  <c r="L16" i="7"/>
  <c r="F59" i="6"/>
  <c r="H36" i="8"/>
  <c r="H36" i="7"/>
  <c r="H37" i="2"/>
  <c r="L68" i="2"/>
  <c r="N39" i="2"/>
  <c r="D30" i="1"/>
  <c r="D74" i="1" s="1"/>
  <c r="H26" i="1"/>
  <c r="H70" i="1" s="1"/>
  <c r="H30" i="1"/>
  <c r="H74" i="1" s="1"/>
  <c r="N34" i="1"/>
  <c r="L51" i="1"/>
  <c r="L76" i="1" s="1"/>
  <c r="N76" i="1" s="1"/>
  <c r="J21" i="1"/>
  <c r="J31" i="1" s="1"/>
  <c r="J75" i="1" s="1"/>
  <c r="H21" i="1"/>
  <c r="H31" i="1" s="1"/>
  <c r="H75" i="1" s="1"/>
  <c r="H17" i="1"/>
  <c r="H27" i="1" s="1"/>
  <c r="H71" i="1" s="1"/>
  <c r="L70" i="2"/>
  <c r="J70" i="2"/>
  <c r="J69" i="2"/>
  <c r="D27" i="1"/>
  <c r="D71" i="1" s="1"/>
  <c r="D28" i="1"/>
  <c r="D72" i="1" s="1"/>
  <c r="F26" i="1"/>
  <c r="F70" i="1" s="1"/>
  <c r="F30" i="1"/>
  <c r="F74" i="1" s="1"/>
  <c r="H28" i="1"/>
  <c r="H72" i="1" s="1"/>
  <c r="J25" i="1"/>
  <c r="J69" i="1" s="1"/>
  <c r="J29" i="1"/>
  <c r="J73" i="1" s="1"/>
  <c r="L30" i="1"/>
  <c r="L74" i="1" s="1"/>
  <c r="D25" i="1"/>
  <c r="D69" i="1" s="1"/>
  <c r="F25" i="1"/>
  <c r="F69" i="1" s="1"/>
  <c r="D29" i="1"/>
  <c r="D73" i="1" s="1"/>
  <c r="F27" i="1"/>
  <c r="F71" i="1" s="1"/>
  <c r="J28" i="1"/>
  <c r="J72" i="1" s="1"/>
  <c r="D26" i="1"/>
  <c r="D70" i="1" s="1"/>
  <c r="H25" i="1"/>
  <c r="H69" i="1" s="1"/>
  <c r="H29" i="1"/>
  <c r="H73" i="1" s="1"/>
  <c r="J26" i="1"/>
  <c r="J70" i="1" s="1"/>
  <c r="J72" i="6" l="1"/>
  <c r="L63" i="6"/>
  <c r="L26" i="6"/>
  <c r="N68" i="2"/>
  <c r="L68" i="8"/>
  <c r="N68" i="8" s="1"/>
  <c r="L68" i="7"/>
  <c r="N68" i="7" s="1"/>
  <c r="N65" i="6"/>
  <c r="H37" i="8"/>
  <c r="H37" i="7"/>
  <c r="N13" i="6"/>
  <c r="N26" i="6"/>
  <c r="L64" i="6"/>
  <c r="N22" i="6"/>
  <c r="N14" i="6" s="1"/>
  <c r="N63" i="6"/>
  <c r="H59" i="6"/>
  <c r="J18" i="6"/>
  <c r="J31" i="6"/>
  <c r="J58" i="6" s="1"/>
  <c r="N24" i="6"/>
  <c r="N16" i="6" s="1"/>
  <c r="H79" i="1"/>
  <c r="D79" i="1"/>
  <c r="J79" i="1"/>
  <c r="N71" i="1"/>
  <c r="N74" i="1"/>
  <c r="F79" i="1"/>
  <c r="N70" i="2"/>
  <c r="D45" i="2"/>
  <c r="H32" i="1"/>
  <c r="N41" i="2"/>
  <c r="L69" i="2"/>
  <c r="N69" i="2" s="1"/>
  <c r="N40" i="2"/>
  <c r="F32" i="1"/>
  <c r="J32" i="1"/>
  <c r="J59" i="6" l="1"/>
  <c r="L18" i="6"/>
  <c r="L31" i="6"/>
  <c r="L58" i="6" s="1"/>
  <c r="N64" i="6"/>
  <c r="L72" i="6"/>
  <c r="N18" i="6"/>
  <c r="N31" i="6"/>
  <c r="N72" i="6"/>
  <c r="J36" i="2"/>
  <c r="F45" i="2"/>
  <c r="H94" i="1"/>
  <c r="F94" i="1"/>
  <c r="D94" i="1"/>
  <c r="N51" i="1"/>
  <c r="J62" i="1"/>
  <c r="H62" i="1"/>
  <c r="H61" i="1"/>
  <c r="F61" i="1"/>
  <c r="D61" i="1"/>
  <c r="J60" i="1"/>
  <c r="H60" i="1"/>
  <c r="F60" i="1"/>
  <c r="J59" i="1"/>
  <c r="F59" i="1"/>
  <c r="H58" i="1"/>
  <c r="J57" i="1"/>
  <c r="H57" i="1"/>
  <c r="J56" i="1"/>
  <c r="F56" i="1"/>
  <c r="D56" i="1"/>
  <c r="N10" i="1"/>
  <c r="D60" i="1"/>
  <c r="H59" i="1"/>
  <c r="D58" i="1"/>
  <c r="J12" i="1"/>
  <c r="H12" i="1"/>
  <c r="F12" i="1"/>
  <c r="J36" i="8" l="1"/>
  <c r="J36" i="7"/>
  <c r="L59" i="6"/>
  <c r="H45" i="2"/>
  <c r="N42" i="1"/>
  <c r="N43" i="1"/>
  <c r="F58" i="1"/>
  <c r="N44" i="1"/>
  <c r="N48" i="1"/>
  <c r="H53" i="1"/>
  <c r="F53" i="1"/>
  <c r="H37" i="1"/>
  <c r="F37" i="1"/>
  <c r="F22" i="1"/>
  <c r="J37" i="1"/>
  <c r="N7" i="1"/>
  <c r="N27" i="1"/>
  <c r="J22" i="1"/>
  <c r="J53" i="1"/>
  <c r="D57" i="1"/>
  <c r="D59" i="1"/>
  <c r="D12" i="1"/>
  <c r="D32" i="1"/>
  <c r="D49" i="1"/>
  <c r="D53" i="1" s="1"/>
  <c r="H56" i="1"/>
  <c r="F57" i="1"/>
  <c r="N30" i="1"/>
  <c r="N20" i="1" s="1"/>
  <c r="N45" i="1"/>
  <c r="N47" i="1"/>
  <c r="H22" i="1"/>
  <c r="L45" i="2" l="1"/>
  <c r="J45" i="2"/>
  <c r="F65" i="1"/>
  <c r="J65" i="1"/>
  <c r="H65" i="1"/>
  <c r="N17" i="1"/>
  <c r="D37" i="1"/>
  <c r="D22" i="1"/>
  <c r="J37" i="2" l="1"/>
  <c r="N45" i="2"/>
  <c r="N28" i="2"/>
  <c r="D65" i="1"/>
  <c r="D66" i="1" s="1"/>
  <c r="F66" i="1" s="1"/>
  <c r="H66" i="1" s="1"/>
  <c r="J66" i="1" s="1"/>
  <c r="J37" i="8" l="1"/>
  <c r="J37" i="7"/>
  <c r="L9" i="2"/>
  <c r="J9" i="2"/>
  <c r="H9" i="2"/>
  <c r="F9" i="2"/>
  <c r="D9" i="2"/>
  <c r="L11" i="1"/>
  <c r="L6" i="1"/>
  <c r="L8" i="1"/>
  <c r="L5" i="1"/>
  <c r="J6" i="2"/>
  <c r="H6" i="2"/>
  <c r="L6" i="2"/>
  <c r="D6" i="2"/>
  <c r="D5" i="2"/>
  <c r="F5" i="2"/>
  <c r="H5" i="2"/>
  <c r="J5" i="2"/>
  <c r="L5" i="2"/>
  <c r="F6" i="2"/>
  <c r="F6" i="7" l="1"/>
  <c r="F22" i="7" s="1"/>
  <c r="F6" i="8"/>
  <c r="F22" i="8" s="1"/>
  <c r="H6" i="8"/>
  <c r="H22" i="8" s="1"/>
  <c r="H6" i="7"/>
  <c r="H22" i="7" s="1"/>
  <c r="H9" i="8"/>
  <c r="H9" i="7"/>
  <c r="L5" i="8"/>
  <c r="L5" i="7"/>
  <c r="D5" i="7"/>
  <c r="D5" i="8"/>
  <c r="J6" i="8"/>
  <c r="J22" i="8" s="1"/>
  <c r="J6" i="7"/>
  <c r="J22" i="7" s="1"/>
  <c r="J9" i="8"/>
  <c r="J9" i="7"/>
  <c r="F21" i="2"/>
  <c r="F5" i="8"/>
  <c r="F5" i="7"/>
  <c r="J5" i="8"/>
  <c r="J5" i="7"/>
  <c r="D6" i="8"/>
  <c r="D6" i="7"/>
  <c r="D9" i="8"/>
  <c r="D9" i="7"/>
  <c r="L9" i="8"/>
  <c r="L9" i="7"/>
  <c r="H5" i="8"/>
  <c r="H5" i="7"/>
  <c r="L6" i="8"/>
  <c r="L22" i="8" s="1"/>
  <c r="L6" i="7"/>
  <c r="L22" i="7" s="1"/>
  <c r="F9" i="8"/>
  <c r="F9" i="7"/>
  <c r="L7" i="2"/>
  <c r="D7" i="2"/>
  <c r="L8" i="2"/>
  <c r="J8" i="2"/>
  <c r="H8" i="2"/>
  <c r="F8" i="2"/>
  <c r="D8" i="2"/>
  <c r="F7" i="2"/>
  <c r="N9" i="2"/>
  <c r="H7" i="2"/>
  <c r="J7" i="2"/>
  <c r="H21" i="2"/>
  <c r="L22" i="2"/>
  <c r="N11" i="1"/>
  <c r="F22" i="2"/>
  <c r="H22" i="2"/>
  <c r="J22" i="2"/>
  <c r="L21" i="2"/>
  <c r="D21" i="2"/>
  <c r="N5" i="2"/>
  <c r="L28" i="1"/>
  <c r="L72" i="1" s="1"/>
  <c r="N72" i="1" s="1"/>
  <c r="N8" i="1"/>
  <c r="L59" i="1"/>
  <c r="J21" i="2"/>
  <c r="N6" i="2"/>
  <c r="D22" i="2"/>
  <c r="L26" i="1"/>
  <c r="N6" i="1"/>
  <c r="L25" i="1"/>
  <c r="N5" i="1"/>
  <c r="H7" i="8" l="1"/>
  <c r="H23" i="8" s="1"/>
  <c r="H7" i="7"/>
  <c r="H23" i="7" s="1"/>
  <c r="F8" i="7"/>
  <c r="F24" i="7" s="1"/>
  <c r="F8" i="8"/>
  <c r="F24" i="8" s="1"/>
  <c r="D7" i="7"/>
  <c r="D7" i="8"/>
  <c r="N6" i="7"/>
  <c r="D22" i="7"/>
  <c r="N22" i="7" s="1"/>
  <c r="F21" i="7"/>
  <c r="H8" i="7"/>
  <c r="H24" i="7" s="1"/>
  <c r="H8" i="8"/>
  <c r="H24" i="8" s="1"/>
  <c r="L7" i="8"/>
  <c r="L23" i="8" s="1"/>
  <c r="L7" i="7"/>
  <c r="L23" i="7" s="1"/>
  <c r="N6" i="8"/>
  <c r="D22" i="8"/>
  <c r="N22" i="8" s="1"/>
  <c r="F10" i="8"/>
  <c r="F21" i="8"/>
  <c r="L10" i="7"/>
  <c r="L21" i="7"/>
  <c r="J8" i="7"/>
  <c r="J24" i="7" s="1"/>
  <c r="J8" i="8"/>
  <c r="J24" i="8" s="1"/>
  <c r="H10" i="7"/>
  <c r="H21" i="7"/>
  <c r="F7" i="7"/>
  <c r="F23" i="7" s="1"/>
  <c r="F7" i="8"/>
  <c r="F23" i="8" s="1"/>
  <c r="N9" i="7"/>
  <c r="J21" i="7"/>
  <c r="L21" i="8"/>
  <c r="J7" i="8"/>
  <c r="J23" i="8" s="1"/>
  <c r="J7" i="7"/>
  <c r="J23" i="7" s="1"/>
  <c r="D8" i="8"/>
  <c r="D8" i="7"/>
  <c r="L8" i="7"/>
  <c r="L24" i="7" s="1"/>
  <c r="L8" i="8"/>
  <c r="L24" i="8" s="1"/>
  <c r="H21" i="8"/>
  <c r="N9" i="8"/>
  <c r="J10" i="8"/>
  <c r="J21" i="8"/>
  <c r="N5" i="8"/>
  <c r="D10" i="8"/>
  <c r="D21" i="8"/>
  <c r="N5" i="7"/>
  <c r="D21" i="7"/>
  <c r="H10" i="2"/>
  <c r="L36" i="2"/>
  <c r="J10" i="2"/>
  <c r="D10" i="2"/>
  <c r="L10" i="2"/>
  <c r="F10" i="2"/>
  <c r="N26" i="1"/>
  <c r="N16" i="1" s="1"/>
  <c r="N21" i="2"/>
  <c r="J52" i="2"/>
  <c r="J23" i="2"/>
  <c r="J65" i="2" s="1"/>
  <c r="N22" i="2"/>
  <c r="N14" i="2" s="1"/>
  <c r="F53" i="2"/>
  <c r="F24" i="2"/>
  <c r="F66" i="2" s="1"/>
  <c r="J53" i="2"/>
  <c r="J24" i="2"/>
  <c r="J66" i="2" s="1"/>
  <c r="D23" i="2"/>
  <c r="D52" i="2"/>
  <c r="N7" i="2"/>
  <c r="N28" i="1"/>
  <c r="N18" i="1" s="1"/>
  <c r="L9" i="1"/>
  <c r="H52" i="2"/>
  <c r="H23" i="2"/>
  <c r="H65" i="2" s="1"/>
  <c r="D53" i="2"/>
  <c r="D24" i="2"/>
  <c r="N8" i="2"/>
  <c r="F23" i="2"/>
  <c r="F65" i="2" s="1"/>
  <c r="F52" i="2"/>
  <c r="H53" i="2"/>
  <c r="H24" i="2"/>
  <c r="H66" i="2" s="1"/>
  <c r="L24" i="2"/>
  <c r="L23" i="2"/>
  <c r="N25" i="1"/>
  <c r="H66" i="8" l="1"/>
  <c r="H66" i="7"/>
  <c r="H52" i="8"/>
  <c r="H52" i="7"/>
  <c r="F66" i="8"/>
  <c r="F66" i="7"/>
  <c r="J52" i="7"/>
  <c r="J52" i="8"/>
  <c r="N21" i="8"/>
  <c r="F10" i="7"/>
  <c r="N7" i="7"/>
  <c r="N10" i="7" s="1"/>
  <c r="D23" i="7"/>
  <c r="N23" i="7" s="1"/>
  <c r="H53" i="8"/>
  <c r="H53" i="7"/>
  <c r="F53" i="7"/>
  <c r="F53" i="8"/>
  <c r="N21" i="7"/>
  <c r="J10" i="7"/>
  <c r="N14" i="8"/>
  <c r="N14" i="7"/>
  <c r="D53" i="8"/>
  <c r="D53" i="7"/>
  <c r="F52" i="8"/>
  <c r="F52" i="7"/>
  <c r="J66" i="7"/>
  <c r="J66" i="8"/>
  <c r="N8" i="7"/>
  <c r="D24" i="7"/>
  <c r="N24" i="7" s="1"/>
  <c r="F65" i="8"/>
  <c r="F65" i="7"/>
  <c r="H65" i="8"/>
  <c r="H65" i="7"/>
  <c r="J53" i="8"/>
  <c r="J53" i="7"/>
  <c r="J65" i="8"/>
  <c r="J65" i="7"/>
  <c r="N36" i="2"/>
  <c r="L36" i="7"/>
  <c r="N36" i="7" s="1"/>
  <c r="L36" i="8"/>
  <c r="N36" i="8" s="1"/>
  <c r="D10" i="7"/>
  <c r="H10" i="8"/>
  <c r="N8" i="8"/>
  <c r="D24" i="8"/>
  <c r="N24" i="8" s="1"/>
  <c r="N16" i="8" s="1"/>
  <c r="L10" i="8"/>
  <c r="N7" i="8"/>
  <c r="N10" i="8" s="1"/>
  <c r="D23" i="8"/>
  <c r="N23" i="8" s="1"/>
  <c r="D52" i="8"/>
  <c r="D52" i="7"/>
  <c r="L65" i="2"/>
  <c r="L52" i="2"/>
  <c r="D66" i="2"/>
  <c r="N24" i="2"/>
  <c r="N16" i="2" s="1"/>
  <c r="D65" i="2"/>
  <c r="N23" i="2"/>
  <c r="N15" i="2" s="1"/>
  <c r="N13" i="2"/>
  <c r="L29" i="1"/>
  <c r="L73" i="1" s="1"/>
  <c r="N73" i="1" s="1"/>
  <c r="L60" i="1"/>
  <c r="N9" i="1"/>
  <c r="N12" i="1" s="1"/>
  <c r="L12" i="1"/>
  <c r="N10" i="2"/>
  <c r="N15" i="1"/>
  <c r="D65" i="8" l="1"/>
  <c r="N65" i="8" s="1"/>
  <c r="D65" i="7"/>
  <c r="L65" i="7"/>
  <c r="L65" i="8"/>
  <c r="N13" i="8"/>
  <c r="N16" i="7"/>
  <c r="N13" i="7"/>
  <c r="D66" i="8"/>
  <c r="D66" i="7"/>
  <c r="L52" i="7"/>
  <c r="L52" i="8"/>
  <c r="N15" i="8"/>
  <c r="N15" i="7"/>
  <c r="L37" i="2"/>
  <c r="N65" i="2"/>
  <c r="N29" i="1"/>
  <c r="L37" i="8" l="1"/>
  <c r="N37" i="8" s="1"/>
  <c r="L37" i="7"/>
  <c r="N37" i="7" s="1"/>
  <c r="N65" i="7"/>
  <c r="N37" i="2"/>
  <c r="L53" i="2"/>
  <c r="L66" i="2"/>
  <c r="N19" i="1"/>
  <c r="N66" i="2" l="1"/>
  <c r="L66" i="8"/>
  <c r="N66" i="8" s="1"/>
  <c r="L66" i="7"/>
  <c r="N66" i="7" s="1"/>
  <c r="L53" i="8"/>
  <c r="L53" i="7"/>
  <c r="L46" i="1"/>
  <c r="N46" i="1" l="1"/>
  <c r="L62" i="1"/>
  <c r="L21" i="1"/>
  <c r="L31" i="1" s="1"/>
  <c r="L75" i="1" s="1"/>
  <c r="N75" i="1" s="1"/>
  <c r="L40" i="1"/>
  <c r="L69" i="1" s="1"/>
  <c r="N69" i="1" l="1"/>
  <c r="N31" i="1"/>
  <c r="L32" i="1"/>
  <c r="L41" i="1"/>
  <c r="N40" i="1"/>
  <c r="L56" i="1"/>
  <c r="L49" i="1" l="1"/>
  <c r="L53" i="1" s="1"/>
  <c r="L70" i="1"/>
  <c r="L37" i="1"/>
  <c r="L22" i="1"/>
  <c r="N21" i="1"/>
  <c r="N32" i="1"/>
  <c r="N41" i="1"/>
  <c r="N49" i="1" s="1"/>
  <c r="N53" i="1" s="1"/>
  <c r="L57" i="1"/>
  <c r="N70" i="1" l="1"/>
  <c r="N79" i="1" s="1"/>
  <c r="L79" i="1"/>
  <c r="L65" i="1"/>
  <c r="L66" i="1" s="1"/>
  <c r="N22" i="1"/>
  <c r="N37" i="1"/>
  <c r="N65" i="1" s="1"/>
  <c r="C57" i="2" l="1"/>
  <c r="C57" i="6"/>
  <c r="F38" i="2"/>
  <c r="F35" i="2"/>
  <c r="F34" i="2"/>
  <c r="F35" i="8" l="1"/>
  <c r="F35" i="7"/>
  <c r="F34" i="8"/>
  <c r="F43" i="8" s="1"/>
  <c r="F47" i="8" s="1"/>
  <c r="F34" i="7"/>
  <c r="F38" i="7"/>
  <c r="F38" i="8"/>
  <c r="C57" i="8"/>
  <c r="C57" i="7"/>
  <c r="D60" i="6"/>
  <c r="F51" i="2"/>
  <c r="F64" i="2"/>
  <c r="D34" i="2"/>
  <c r="D35" i="2"/>
  <c r="D38" i="2"/>
  <c r="F17" i="2"/>
  <c r="F54" i="2"/>
  <c r="F50" i="2"/>
  <c r="F63" i="2"/>
  <c r="H35" i="2"/>
  <c r="H34" i="2"/>
  <c r="F50" i="8" l="1"/>
  <c r="F50" i="7"/>
  <c r="D35" i="7"/>
  <c r="D35" i="8"/>
  <c r="F60" i="6"/>
  <c r="H34" i="8"/>
  <c r="H34" i="7"/>
  <c r="F54" i="8"/>
  <c r="F54" i="7"/>
  <c r="D34" i="8"/>
  <c r="D34" i="7"/>
  <c r="H35" i="8"/>
  <c r="H35" i="7"/>
  <c r="F17" i="8"/>
  <c r="F25" i="8" s="1"/>
  <c r="F26" i="8" s="1"/>
  <c r="F17" i="7"/>
  <c r="F25" i="7" s="1"/>
  <c r="F26" i="7" s="1"/>
  <c r="F64" i="8"/>
  <c r="F64" i="7"/>
  <c r="F63" i="8"/>
  <c r="F63" i="7"/>
  <c r="D38" i="8"/>
  <c r="D38" i="7"/>
  <c r="F51" i="8"/>
  <c r="F51" i="7"/>
  <c r="F43" i="2"/>
  <c r="F47" i="2" s="1"/>
  <c r="D43" i="2"/>
  <c r="D47" i="2" s="1"/>
  <c r="H63" i="2"/>
  <c r="H50" i="2"/>
  <c r="D6" i="5"/>
  <c r="F25" i="2"/>
  <c r="J34" i="2"/>
  <c r="J35" i="2"/>
  <c r="D64" i="2"/>
  <c r="D51" i="2"/>
  <c r="H51" i="2"/>
  <c r="H64" i="2"/>
  <c r="J38" i="2"/>
  <c r="D17" i="2"/>
  <c r="D54" i="2"/>
  <c r="D50" i="2"/>
  <c r="D63" i="2"/>
  <c r="D54" i="8" l="1"/>
  <c r="D54" i="7"/>
  <c r="D63" i="8"/>
  <c r="D63" i="7"/>
  <c r="J38" i="8"/>
  <c r="J38" i="7"/>
  <c r="D64" i="8"/>
  <c r="D64" i="7"/>
  <c r="D50" i="8"/>
  <c r="D50" i="7"/>
  <c r="H64" i="8"/>
  <c r="H64" i="7"/>
  <c r="J35" i="8"/>
  <c r="J35" i="7"/>
  <c r="H50" i="8"/>
  <c r="H50" i="7"/>
  <c r="F18" i="7"/>
  <c r="F31" i="7"/>
  <c r="D43" i="7"/>
  <c r="D47" i="7" s="1"/>
  <c r="H51" i="8"/>
  <c r="H51" i="7"/>
  <c r="J34" i="8"/>
  <c r="J43" i="8" s="1"/>
  <c r="J47" i="8" s="1"/>
  <c r="J34" i="7"/>
  <c r="H63" i="8"/>
  <c r="H63" i="7"/>
  <c r="F18" i="8"/>
  <c r="F31" i="8"/>
  <c r="D43" i="8"/>
  <c r="D47" i="8" s="1"/>
  <c r="D17" i="8"/>
  <c r="D25" i="8" s="1"/>
  <c r="D17" i="7"/>
  <c r="D25" i="7" s="1"/>
  <c r="D51" i="8"/>
  <c r="D51" i="7"/>
  <c r="H60" i="6"/>
  <c r="F71" i="2"/>
  <c r="F71" i="7" s="1"/>
  <c r="J51" i="2"/>
  <c r="J64" i="2"/>
  <c r="F26" i="2"/>
  <c r="F67" i="2"/>
  <c r="H38" i="2"/>
  <c r="J63" i="2"/>
  <c r="J50" i="2"/>
  <c r="L38" i="2"/>
  <c r="J17" i="2"/>
  <c r="J54" i="2"/>
  <c r="C6" i="5"/>
  <c r="D25" i="2"/>
  <c r="J51" i="8" l="1"/>
  <c r="J51" i="7"/>
  <c r="J60" i="6"/>
  <c r="L38" i="7"/>
  <c r="L38" i="8"/>
  <c r="F72" i="2"/>
  <c r="F67" i="7"/>
  <c r="F67" i="8"/>
  <c r="F72" i="8" s="1"/>
  <c r="D26" i="8"/>
  <c r="J17" i="8"/>
  <c r="J25" i="8" s="1"/>
  <c r="J26" i="8" s="1"/>
  <c r="J17" i="7"/>
  <c r="J25" i="7" s="1"/>
  <c r="J26" i="7" s="1"/>
  <c r="J50" i="8"/>
  <c r="J50" i="7"/>
  <c r="J54" i="7"/>
  <c r="J54" i="8"/>
  <c r="J63" i="8"/>
  <c r="J63" i="7"/>
  <c r="J64" i="8"/>
  <c r="J64" i="7"/>
  <c r="H38" i="7"/>
  <c r="H38" i="8"/>
  <c r="D26" i="7"/>
  <c r="F72" i="7"/>
  <c r="F43" i="7"/>
  <c r="F47" i="7" s="1"/>
  <c r="D26" i="2"/>
  <c r="D67" i="2"/>
  <c r="H17" i="2"/>
  <c r="H54" i="2"/>
  <c r="N38" i="2"/>
  <c r="N17" i="2" s="1"/>
  <c r="F31" i="2"/>
  <c r="F58" i="2" s="1"/>
  <c r="F18" i="2"/>
  <c r="F6" i="5"/>
  <c r="J25" i="2"/>
  <c r="L17" i="2"/>
  <c r="L54" i="2"/>
  <c r="L17" i="8" l="1"/>
  <c r="L25" i="8" s="1"/>
  <c r="L26" i="8" s="1"/>
  <c r="L17" i="7"/>
  <c r="L25" i="7" s="1"/>
  <c r="L26" i="7" s="1"/>
  <c r="D72" i="2"/>
  <c r="D67" i="8"/>
  <c r="D67" i="7"/>
  <c r="J18" i="7"/>
  <c r="J31" i="7"/>
  <c r="J18" i="8"/>
  <c r="J31" i="8"/>
  <c r="L60" i="6"/>
  <c r="D18" i="8"/>
  <c r="D31" i="8"/>
  <c r="H54" i="8"/>
  <c r="H54" i="7"/>
  <c r="N38" i="8"/>
  <c r="H43" i="8"/>
  <c r="H47" i="8" s="1"/>
  <c r="L54" i="8"/>
  <c r="L54" i="7"/>
  <c r="H17" i="8"/>
  <c r="H25" i="8" s="1"/>
  <c r="H17" i="7"/>
  <c r="H25" i="7" s="1"/>
  <c r="N38" i="7"/>
  <c r="D18" i="7"/>
  <c r="D31" i="7"/>
  <c r="H71" i="2"/>
  <c r="H71" i="7" s="1"/>
  <c r="F59" i="2"/>
  <c r="F58" i="7"/>
  <c r="J43" i="7"/>
  <c r="J47" i="7" s="1"/>
  <c r="H43" i="2"/>
  <c r="H47" i="2" s="1"/>
  <c r="G6" i="5"/>
  <c r="L25" i="2"/>
  <c r="D31" i="2"/>
  <c r="D58" i="2" s="1"/>
  <c r="D18" i="2"/>
  <c r="L34" i="2"/>
  <c r="E6" i="5"/>
  <c r="H25" i="2"/>
  <c r="J26" i="2"/>
  <c r="J67" i="2"/>
  <c r="L35" i="2"/>
  <c r="N60" i="6" l="1"/>
  <c r="D58" i="7"/>
  <c r="L18" i="7"/>
  <c r="L31" i="7"/>
  <c r="L35" i="8"/>
  <c r="N35" i="8" s="1"/>
  <c r="L35" i="7"/>
  <c r="N35" i="7" s="1"/>
  <c r="H26" i="7"/>
  <c r="N25" i="7"/>
  <c r="D72" i="7"/>
  <c r="L18" i="8"/>
  <c r="L31" i="8"/>
  <c r="J67" i="8"/>
  <c r="J72" i="8" s="1"/>
  <c r="J67" i="7"/>
  <c r="L34" i="7"/>
  <c r="N34" i="7" s="1"/>
  <c r="L34" i="8"/>
  <c r="F59" i="7"/>
  <c r="H26" i="8"/>
  <c r="N25" i="8"/>
  <c r="D72" i="8"/>
  <c r="D59" i="2"/>
  <c r="H43" i="7"/>
  <c r="H47" i="7" s="1"/>
  <c r="J43" i="2"/>
  <c r="J47" i="2" s="1"/>
  <c r="J71" i="2"/>
  <c r="J71" i="7" s="1"/>
  <c r="J72" i="7" s="1"/>
  <c r="J18" i="2"/>
  <c r="J31" i="2"/>
  <c r="J58" i="2" s="1"/>
  <c r="L63" i="2"/>
  <c r="L50" i="2"/>
  <c r="N34" i="2"/>
  <c r="H67" i="2"/>
  <c r="H26" i="2"/>
  <c r="N25" i="2"/>
  <c r="N26" i="2" s="1"/>
  <c r="L26" i="2"/>
  <c r="L67" i="2"/>
  <c r="L51" i="2"/>
  <c r="L64" i="2"/>
  <c r="N35" i="2"/>
  <c r="H18" i="8" l="1"/>
  <c r="H31" i="8"/>
  <c r="L67" i="8"/>
  <c r="L67" i="7"/>
  <c r="H72" i="2"/>
  <c r="H67" i="8"/>
  <c r="H67" i="7"/>
  <c r="N64" i="2"/>
  <c r="L64" i="8"/>
  <c r="N64" i="8" s="1"/>
  <c r="L64" i="7"/>
  <c r="N64" i="7" s="1"/>
  <c r="L50" i="8"/>
  <c r="L50" i="7"/>
  <c r="L43" i="7"/>
  <c r="L47" i="7" s="1"/>
  <c r="N17" i="8"/>
  <c r="N26" i="8"/>
  <c r="L43" i="8"/>
  <c r="L47" i="8" s="1"/>
  <c r="N34" i="8"/>
  <c r="N43" i="8" s="1"/>
  <c r="N47" i="8" s="1"/>
  <c r="N17" i="7"/>
  <c r="N26" i="7"/>
  <c r="L51" i="7"/>
  <c r="L51" i="8"/>
  <c r="N63" i="2"/>
  <c r="L63" i="7"/>
  <c r="N63" i="7" s="1"/>
  <c r="L63" i="8"/>
  <c r="H18" i="7"/>
  <c r="H31" i="7"/>
  <c r="N42" i="7"/>
  <c r="N43" i="7" s="1"/>
  <c r="N47" i="7" s="1"/>
  <c r="J59" i="2"/>
  <c r="J58" i="7"/>
  <c r="D60" i="2"/>
  <c r="D59" i="7"/>
  <c r="J72" i="2"/>
  <c r="N42" i="2"/>
  <c r="N43" i="2" s="1"/>
  <c r="N47" i="2" s="1"/>
  <c r="L71" i="2"/>
  <c r="L43" i="2"/>
  <c r="L47" i="2" s="1"/>
  <c r="H31" i="2"/>
  <c r="H58" i="2" s="1"/>
  <c r="H18" i="2"/>
  <c r="N67" i="2"/>
  <c r="L18" i="2"/>
  <c r="L31" i="2"/>
  <c r="N31" i="2"/>
  <c r="N18" i="2"/>
  <c r="J59" i="7" l="1"/>
  <c r="L72" i="8"/>
  <c r="N63" i="8"/>
  <c r="N18" i="7"/>
  <c r="N31" i="7"/>
  <c r="N18" i="8"/>
  <c r="N31" i="8"/>
  <c r="N67" i="7"/>
  <c r="H72" i="7"/>
  <c r="H72" i="8"/>
  <c r="N67" i="8"/>
  <c r="L58" i="2"/>
  <c r="L72" i="2"/>
  <c r="L71" i="7"/>
  <c r="F60" i="2"/>
  <c r="D60" i="7"/>
  <c r="H59" i="2"/>
  <c r="H58" i="7"/>
  <c r="N71" i="2"/>
  <c r="N72" i="2" s="1"/>
  <c r="L59" i="2" l="1"/>
  <c r="F60" i="7"/>
  <c r="N72" i="8"/>
  <c r="L58" i="7"/>
  <c r="H60" i="2"/>
  <c r="H59" i="7"/>
  <c r="L72" i="7"/>
  <c r="N71" i="7"/>
  <c r="N72" i="7" s="1"/>
  <c r="L59" i="7" l="1"/>
  <c r="J60" i="2"/>
  <c r="H60" i="7"/>
  <c r="J60" i="7" l="1"/>
  <c r="L60" i="2"/>
  <c r="N60" i="8" s="1"/>
  <c r="N60" i="2" l="1"/>
  <c r="L60" i="7"/>
  <c r="N60" i="7" s="1"/>
</calcChain>
</file>

<file path=xl/sharedStrings.xml><?xml version="1.0" encoding="utf-8"?>
<sst xmlns="http://schemas.openxmlformats.org/spreadsheetml/2006/main" count="399" uniqueCount="81">
  <si>
    <t>Estimate</t>
  </si>
  <si>
    <t>Without Waiver</t>
  </si>
  <si>
    <t>Expenditure Limit Calculation</t>
  </si>
  <si>
    <t>DY 1</t>
  </si>
  <si>
    <t>DY 2</t>
  </si>
  <si>
    <t>DY 3</t>
  </si>
  <si>
    <t>DY 4</t>
  </si>
  <si>
    <t>DY 5</t>
  </si>
  <si>
    <t>Total</t>
  </si>
  <si>
    <t>Member Months</t>
  </si>
  <si>
    <t>TANF/SOBRA</t>
  </si>
  <si>
    <t>SSI</t>
  </si>
  <si>
    <t>AC</t>
  </si>
  <si>
    <t>ALTCS-EPD</t>
  </si>
  <si>
    <t>ALTCS-DD</t>
  </si>
  <si>
    <t>Family Planning Extension</t>
  </si>
  <si>
    <t>Expansion State Adults</t>
  </si>
  <si>
    <t>Combined</t>
  </si>
  <si>
    <t>Without Waiver PMPM</t>
  </si>
  <si>
    <t>Weighted</t>
  </si>
  <si>
    <t>Without Waiver Expenditure Limit</t>
  </si>
  <si>
    <t>DSH Allotment</t>
  </si>
  <si>
    <t>Total Without Waiver Expenditure Limit</t>
  </si>
  <si>
    <t>With Waiver Expenditures</t>
  </si>
  <si>
    <t>AI/AN Uncompensated Care</t>
  </si>
  <si>
    <t>SNCP/DSHP</t>
  </si>
  <si>
    <t>Expenditure Subtotal</t>
  </si>
  <si>
    <t>DSH</t>
  </si>
  <si>
    <t>Total With Waiver Expenditures</t>
  </si>
  <si>
    <t>With Waiver Expenditure PMPMs</t>
  </si>
  <si>
    <t>Budget Neutrality Variance</t>
  </si>
  <si>
    <t>Cumulative Variance</t>
  </si>
  <si>
    <t>Variance by Waiver Group</t>
  </si>
  <si>
    <t>TWG MM</t>
  </si>
  <si>
    <t>Actual</t>
  </si>
  <si>
    <t>DY 6</t>
  </si>
  <si>
    <t>DY 7</t>
  </si>
  <si>
    <t>DY 8</t>
  </si>
  <si>
    <t>DY 9</t>
  </si>
  <si>
    <t>DY 10</t>
  </si>
  <si>
    <t>ALTCS Adult Dental</t>
  </si>
  <si>
    <t>DY1-DY5 BN Carry-over</t>
  </si>
  <si>
    <t>DY6-DY10 BN Variance</t>
  </si>
  <si>
    <t>Phase-Down of DY6-DY10  Variance</t>
  </si>
  <si>
    <t>Cumulative DY-DY10 Variance</t>
  </si>
  <si>
    <t>ARIZONA HEALTH CARE COST CONTAINMENT SYSTEM</t>
  </si>
  <si>
    <t>BUDGET NEUTRALITY FOR WAIVER EXTENSION</t>
  </si>
  <si>
    <t>NOTES, SOURCES, AND ASSUMPTIONS</t>
  </si>
  <si>
    <t>Neutrality tracking.</t>
  </si>
  <si>
    <t>1) Actual information for DY1 through DY5 (three quarters) based on AHCCCS June 2016 Budget</t>
  </si>
  <si>
    <t xml:space="preserve">2) Estimated without waiver MM and with waiver expenditure information for DY5 (final quarter) from </t>
  </si>
  <si>
    <t>AHCCCS FY 2018 State Budget Request, submitted September 1, 2016.</t>
  </si>
  <si>
    <t>3) DY5 with waiver expenditures includes preliminary incurred but not reported expenditures for</t>
  </si>
  <si>
    <t>AHCCCS FY 2016 financial audit.  This is necessary to account for date of service expenditure tail.</t>
  </si>
  <si>
    <t xml:space="preserve">4) Estimated DY6 through DY10 without waiver MM and with waiver expenditure information from </t>
  </si>
  <si>
    <t>6) In accordance with new CMS Budget Neutrality methodology adjustment policy, projected</t>
  </si>
  <si>
    <t>savings from DY1-FY15 is fully carried over into extension period.  New savings in periods DY6-DY10</t>
  </si>
  <si>
    <t>DSH reductions from The Medicare Access and CHIP Reauthorization Act (P.L. 114-10)</t>
  </si>
  <si>
    <t>beginning in FFY 2018 (DY7).</t>
  </si>
  <si>
    <t>7) Disproportionate Share Hospital (DSH) allotments in future years takes into consideration the overall</t>
  </si>
  <si>
    <t>Assumes continuation of Expansion State Adult population structured as "pass-through" with no savings</t>
  </si>
  <si>
    <t>or loss derived from this population.</t>
  </si>
  <si>
    <t>are reduced by 75% because CMS will allow program to retain 25% as future savings.</t>
  </si>
  <si>
    <t>SEPTEMBER 19, 2016</t>
  </si>
  <si>
    <t>5) Assumes updates to PMPM trend rates as provided by CMS on September 16, 2016.</t>
  </si>
  <si>
    <t>8) Per CMS, does not include DSRIP or DSHP, which will receive separate approval.</t>
  </si>
  <si>
    <t>Eligibility Group</t>
  </si>
  <si>
    <t>Trend Rate</t>
  </si>
  <si>
    <t>AFDC / SOBRA</t>
  </si>
  <si>
    <t>ALTCS - EPD</t>
  </si>
  <si>
    <t>ALTCS - DD</t>
  </si>
  <si>
    <t>FFY 2017</t>
  </si>
  <si>
    <t>FFY 2018</t>
  </si>
  <si>
    <t>FFY 2019</t>
  </si>
  <si>
    <t>FFY 2020</t>
  </si>
  <si>
    <t>FFY 2021</t>
  </si>
  <si>
    <t>Expansion State Adults*</t>
  </si>
  <si>
    <t>NA*</t>
  </si>
  <si>
    <t>*PMPM for Without Waiver Expenditures is set equal to PMPM for With Waiver Expenditures. No savings is generated. Estimated PMPMs shown in table.</t>
  </si>
  <si>
    <t>IMD Services</t>
  </si>
  <si>
    <t>Note:  Five year lifetime limit will not impact this waiver cycle.  Impact of other provisions is unknown at this time.  There will be administrative costs to implement, however, administration is not included in the Budget Neutrality Model.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</si>
</sst>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 #,##0.000_);_(* \(#,##0.000\);_(* &quot;-&quot;??_);_(@_)"/>
    <numFmt numFmtId="167" formatCode="_(* #,##0.00000_);_(* \(#,##0.00000\);_(* &quot;-&quot;??_);_(@_)"/>
    <numFmt numFmtId="168" formatCode="0.0%"/>
    <numFmt numFmtId="169" formatCode="0.0000%"/>
  </numFmts>
  <fonts count="7"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sz val="8"/>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0" borderId="0" xfId="0" applyFont="1" applyFill="1"/>
    <xf numFmtId="0" fontId="0" fillId="0" borderId="0" xfId="0" applyFill="1"/>
    <xf numFmtId="0" fontId="0" fillId="0" borderId="0" xfId="0" applyFill="1" applyAlignment="1">
      <alignment horizontal="center"/>
    </xf>
    <xf numFmtId="9" fontId="0" fillId="0" borderId="0" xfId="0" applyNumberFormat="1" applyFill="1"/>
    <xf numFmtId="0" fontId="0" fillId="0" borderId="0" xfId="0" applyFill="1" applyBorder="1" applyAlignment="1">
      <alignment horizontal="center"/>
    </xf>
    <xf numFmtId="0" fontId="0" fillId="0" borderId="1" xfId="0" applyFill="1" applyBorder="1" applyAlignment="1">
      <alignment horizontal="center"/>
    </xf>
    <xf numFmtId="164" fontId="1" fillId="0" borderId="0" xfId="1" applyNumberFormat="1" applyFill="1"/>
    <xf numFmtId="164" fontId="0" fillId="0" borderId="0" xfId="0" applyNumberFormat="1" applyFill="1"/>
    <xf numFmtId="44" fontId="0" fillId="0" borderId="0" xfId="0" applyNumberFormat="1" applyFill="1"/>
    <xf numFmtId="164" fontId="1" fillId="0" borderId="0" xfId="1" applyNumberFormat="1" applyFill="1" applyBorder="1"/>
    <xf numFmtId="0" fontId="3" fillId="0" borderId="0" xfId="0" applyFont="1" applyFill="1"/>
    <xf numFmtId="164" fontId="1" fillId="0" borderId="1" xfId="1" applyNumberFormat="1" applyFill="1" applyBorder="1"/>
    <xf numFmtId="10" fontId="1" fillId="0" borderId="0" xfId="2" applyNumberFormat="1" applyFill="1"/>
    <xf numFmtId="43" fontId="1" fillId="0" borderId="0" xfId="1" applyNumberFormat="1" applyFill="1"/>
    <xf numFmtId="10" fontId="0" fillId="0" borderId="0" xfId="2" applyNumberFormat="1" applyFont="1" applyFill="1"/>
    <xf numFmtId="165" fontId="1" fillId="0" borderId="0" xfId="2" applyNumberFormat="1" applyFill="1"/>
    <xf numFmtId="43" fontId="1" fillId="0" borderId="0" xfId="1" applyNumberFormat="1" applyFill="1" applyBorder="1"/>
    <xf numFmtId="43" fontId="1" fillId="0" borderId="0" xfId="1" applyNumberFormat="1" applyFill="1" applyBorder="1" applyAlignment="1">
      <alignment horizontal="center"/>
    </xf>
    <xf numFmtId="43" fontId="1" fillId="0" borderId="1" xfId="1" applyNumberFormat="1" applyFill="1" applyBorder="1"/>
    <xf numFmtId="43" fontId="0" fillId="0" borderId="0" xfId="0" applyNumberFormat="1" applyFill="1"/>
    <xf numFmtId="166" fontId="1" fillId="0" borderId="0" xfId="1" applyNumberFormat="1" applyFill="1"/>
    <xf numFmtId="167" fontId="1" fillId="0" borderId="0" xfId="1" applyNumberFormat="1" applyFill="1"/>
    <xf numFmtId="43" fontId="1" fillId="0" borderId="0" xfId="1" applyFill="1"/>
    <xf numFmtId="0" fontId="0" fillId="0" borderId="0" xfId="0" applyFill="1" applyBorder="1"/>
    <xf numFmtId="164" fontId="0" fillId="0" borderId="0" xfId="0" applyNumberFormat="1" applyFill="1" applyBorder="1"/>
    <xf numFmtId="164" fontId="0" fillId="0" borderId="2" xfId="0" applyNumberFormat="1" applyFill="1" applyBorder="1"/>
    <xf numFmtId="164" fontId="1" fillId="0" borderId="2" xfId="1" applyNumberFormat="1" applyFill="1" applyBorder="1"/>
    <xf numFmtId="164" fontId="0" fillId="0" borderId="0" xfId="1" applyNumberFormat="1" applyFont="1" applyFill="1"/>
    <xf numFmtId="164" fontId="1" fillId="0" borderId="0" xfId="1" applyNumberFormat="1" applyFont="1" applyFill="1"/>
    <xf numFmtId="164" fontId="0" fillId="0" borderId="0" xfId="0" applyNumberFormat="1" applyFill="1" applyAlignment="1">
      <alignment horizontal="right"/>
    </xf>
    <xf numFmtId="164" fontId="2" fillId="0" borderId="0" xfId="0" applyNumberFormat="1" applyFont="1" applyFill="1" applyBorder="1"/>
    <xf numFmtId="164" fontId="3" fillId="0" borderId="0" xfId="0" applyNumberFormat="1" applyFont="1" applyFill="1" applyBorder="1"/>
    <xf numFmtId="164" fontId="2" fillId="0" borderId="0" xfId="1" applyNumberFormat="1" applyFont="1" applyFill="1"/>
    <xf numFmtId="164" fontId="1" fillId="0" borderId="0" xfId="2" applyNumberFormat="1" applyFill="1"/>
    <xf numFmtId="164" fontId="2" fillId="0" borderId="0" xfId="0" applyNumberFormat="1" applyFont="1" applyFill="1"/>
    <xf numFmtId="168" fontId="1" fillId="0" borderId="0" xfId="2" applyNumberFormat="1" applyFill="1"/>
    <xf numFmtId="169" fontId="1" fillId="0" borderId="0" xfId="2" applyNumberFormat="1" applyFill="1"/>
    <xf numFmtId="168" fontId="0" fillId="0" borderId="0" xfId="2" applyNumberFormat="1" applyFont="1" applyFill="1"/>
    <xf numFmtId="168" fontId="0" fillId="0" borderId="0" xfId="2" applyNumberFormat="1" applyFont="1" applyFill="1" applyBorder="1"/>
    <xf numFmtId="0" fontId="1" fillId="0" borderId="0" xfId="0" applyFont="1"/>
    <xf numFmtId="10" fontId="0" fillId="0" borderId="0" xfId="2" applyNumberFormat="1" applyFont="1" applyFill="1" applyBorder="1"/>
    <xf numFmtId="0" fontId="1" fillId="0" borderId="0" xfId="0" applyFont="1" applyFill="1"/>
    <xf numFmtId="0" fontId="4" fillId="0" borderId="5" xfId="0" applyFont="1" applyBorder="1" applyAlignment="1">
      <alignment horizontal="center"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7" fontId="6" fillId="0" borderId="4" xfId="0" applyNumberFormat="1" applyFont="1" applyBorder="1" applyAlignment="1">
      <alignment horizontal="right" vertical="center" wrapText="1"/>
    </xf>
    <xf numFmtId="7" fontId="6" fillId="0" borderId="7" xfId="0" applyNumberFormat="1" applyFont="1" applyBorder="1" applyAlignment="1">
      <alignment horizontal="right" vertical="center" wrapText="1"/>
    </xf>
    <xf numFmtId="0" fontId="5" fillId="0" borderId="9" xfId="0" applyFont="1" applyBorder="1" applyAlignment="1">
      <alignment vertical="center" wrapText="1"/>
    </xf>
    <xf numFmtId="0" fontId="5" fillId="0" borderId="0" xfId="0" applyFont="1" applyBorder="1" applyAlignment="1">
      <alignment vertical="center" wrapText="1"/>
    </xf>
    <xf numFmtId="0" fontId="5" fillId="0" borderId="12" xfId="0" applyFont="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168" fontId="5" fillId="0" borderId="10" xfId="0" applyNumberFormat="1" applyFont="1" applyBorder="1" applyAlignment="1">
      <alignment horizontal="center" vertical="center" wrapText="1"/>
    </xf>
    <xf numFmtId="168" fontId="5" fillId="0" borderId="1" xfId="0" applyNumberFormat="1" applyFont="1" applyBorder="1" applyAlignment="1">
      <alignment horizontal="center" vertical="center" wrapText="1"/>
    </xf>
    <xf numFmtId="0" fontId="0" fillId="0" borderId="0" xfId="0" applyFont="1" applyFill="1" applyAlignment="1">
      <alignment horizontal="left" vertical="top" wrapText="1"/>
    </xf>
    <xf numFmtId="0" fontId="2" fillId="0" borderId="0" xfId="0" applyFont="1" applyAlignment="1">
      <alignment horizontal="center"/>
    </xf>
    <xf numFmtId="15" fontId="2" fillId="0" borderId="0" xfId="0" quotePrefix="1" applyNumberFormat="1" applyFont="1" applyAlignment="1">
      <alignment horizontal="center"/>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REPORTIN\HCFA%20Budget%20Neutrality\Quarterly%20Tracking\FFY%202016\201606%20Quarterly%20Tracking%20Jun'16%20Qtr%20W002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arif\AppData\Local\Microsoft\Windows\INetCache\Content.Outlook\BWDDCRYX\WOW%20Limit%20MM%20and%20Calc%209-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D\SHARE\FY17%20Prog\FMAP%20History%20(Oct%2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arif\AppData\Local\Microsoft\Windows\INetCache\Content.Outlook\BWDDCRYX\With%20Waiver%20Expenditure%209-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arif\AppData\Local\Microsoft\Windows\INetCache\Content.Outlook\BWDDCRYX\Copy%20of%20FY%2016%20IBNR%20Summary%20-%20Draf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REPORTIN\SNCP\SNCP%20Payment%20Trackin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BUD\SHARE\FY18%20Prog\DSH\DSH%20Worksheet%2016-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UD\SHARE\FY17%20Prog\Decision%20Packages\ALTCS%20Adult%20Preventative%20Dent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UD\SHARE\FY18%20Prog%20-%20October%202016%20Revision\Budget%20Options%20-%20SPA%20Waiver%20Analysis\IMD%20waiver\CY17%20Budget%20Adjust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Calculation"/>
      <sheetName val="II. Variance"/>
      <sheetName val="III. Summary"/>
      <sheetName val="III.b. Summary by Elg Grp"/>
      <sheetName val="IV. Schedule C as Adjusted"/>
      <sheetName val="IV.b. Schedule C Adj Detail"/>
      <sheetName val="V. MM and Premiums"/>
      <sheetName val="VI. DSH Allocation"/>
      <sheetName val="VII. New Adult Group"/>
      <sheetName val="VIII. GME Allocation"/>
      <sheetName val="MBES Schedule A Jun2016"/>
      <sheetName val="Reported this Qtr by Waiv by DY"/>
      <sheetName val="MBES Schedule C June2016"/>
      <sheetName val="MBES Schedule C Mar2016"/>
      <sheetName val="Variance Comparison Qtr ovr Qtr"/>
      <sheetName val="CAH (8)"/>
      <sheetName val="DSH-MIHS (22)"/>
      <sheetName val="DSH-ASH (23)"/>
      <sheetName val="DSH-Private (24a)"/>
      <sheetName val="DSH-Private Refunds (24b)"/>
      <sheetName val="Sheet1"/>
    </sheetNames>
    <sheetDataSet>
      <sheetData sheetId="0">
        <row r="18">
          <cell r="F18">
            <v>585.2796800000001</v>
          </cell>
          <cell r="M18">
            <v>11705994</v>
          </cell>
        </row>
        <row r="19">
          <cell r="F19">
            <v>885.40740000000005</v>
          </cell>
          <cell r="M19">
            <v>1957010</v>
          </cell>
        </row>
        <row r="20">
          <cell r="M20">
            <v>1633495</v>
          </cell>
        </row>
        <row r="21">
          <cell r="F21">
            <v>4922.375</v>
          </cell>
          <cell r="M21">
            <v>294483</v>
          </cell>
        </row>
        <row r="22">
          <cell r="F22">
            <v>4737.3669200000004</v>
          </cell>
          <cell r="M22">
            <v>343173</v>
          </cell>
        </row>
        <row r="23">
          <cell r="M23">
            <v>50024</v>
          </cell>
        </row>
        <row r="32">
          <cell r="F32">
            <v>615.71422336000012</v>
          </cell>
          <cell r="M32">
            <v>11625194</v>
          </cell>
        </row>
        <row r="33">
          <cell r="F33">
            <v>938.53184400000009</v>
          </cell>
          <cell r="M33">
            <v>1994523</v>
          </cell>
        </row>
        <row r="34">
          <cell r="M34">
            <v>969125</v>
          </cell>
        </row>
        <row r="35">
          <cell r="F35">
            <v>5217.7175000000007</v>
          </cell>
          <cell r="M35">
            <v>307446</v>
          </cell>
        </row>
        <row r="36">
          <cell r="F36">
            <v>4983.7099998400008</v>
          </cell>
          <cell r="M36">
            <v>346304</v>
          </cell>
        </row>
        <row r="37">
          <cell r="M37">
            <v>55971</v>
          </cell>
        </row>
        <row r="46">
          <cell r="F46">
            <v>647.73136297472013</v>
          </cell>
          <cell r="M46">
            <v>11801894</v>
          </cell>
        </row>
        <row r="47">
          <cell r="F47">
            <v>994.84375464000016</v>
          </cell>
          <cell r="M47">
            <v>2070897</v>
          </cell>
        </row>
        <row r="48">
          <cell r="M48">
            <v>206508</v>
          </cell>
        </row>
        <row r="49">
          <cell r="F49">
            <v>5530.7805500000013</v>
          </cell>
          <cell r="M49">
            <v>320971</v>
          </cell>
        </row>
        <row r="50">
          <cell r="F50">
            <v>5242.8629198316812</v>
          </cell>
          <cell r="M50">
            <v>353636</v>
          </cell>
        </row>
        <row r="51">
          <cell r="M51">
            <v>14885</v>
          </cell>
        </row>
        <row r="52">
          <cell r="M52">
            <v>1825873</v>
          </cell>
        </row>
        <row r="61">
          <cell r="F61">
            <v>681.41339384940557</v>
          </cell>
          <cell r="M61">
            <v>12550433</v>
          </cell>
        </row>
        <row r="62">
          <cell r="F62">
            <v>1054.5343799184002</v>
          </cell>
          <cell r="M62">
            <v>2161363</v>
          </cell>
        </row>
        <row r="63">
          <cell r="M63">
            <v>0</v>
          </cell>
        </row>
        <row r="64">
          <cell r="F64">
            <v>5862.6273830000018</v>
          </cell>
          <cell r="M64">
            <v>337018</v>
          </cell>
        </row>
        <row r="65">
          <cell r="F65">
            <v>5515.4917916629292</v>
          </cell>
          <cell r="M65">
            <v>359799</v>
          </cell>
        </row>
        <row r="66">
          <cell r="M66">
            <v>0</v>
          </cell>
        </row>
        <row r="67">
          <cell r="M67">
            <v>3370318</v>
          </cell>
        </row>
        <row r="76">
          <cell r="F76">
            <v>716.84689032957465</v>
          </cell>
          <cell r="M76">
            <v>9756733</v>
          </cell>
        </row>
        <row r="77">
          <cell r="F77">
            <v>1117.8064427135043</v>
          </cell>
          <cell r="M77">
            <v>1631077</v>
          </cell>
        </row>
        <row r="78">
          <cell r="M78">
            <v>0</v>
          </cell>
        </row>
        <row r="79">
          <cell r="F79">
            <v>6214.385025980002</v>
          </cell>
          <cell r="M79">
            <v>261391</v>
          </cell>
        </row>
        <row r="80">
          <cell r="F80">
            <v>5802.2973648294019</v>
          </cell>
          <cell r="M80">
            <v>267169</v>
          </cell>
        </row>
        <row r="81">
          <cell r="M81">
            <v>0</v>
          </cell>
        </row>
        <row r="82">
          <cell r="M82">
            <v>2780392</v>
          </cell>
        </row>
      </sheetData>
      <sheetData sheetId="1"/>
      <sheetData sheetId="2"/>
      <sheetData sheetId="3"/>
      <sheetData sheetId="4">
        <row r="16">
          <cell r="C16">
            <v>917872804</v>
          </cell>
          <cell r="D16">
            <v>582623717</v>
          </cell>
          <cell r="E16">
            <v>123166560</v>
          </cell>
          <cell r="F16">
            <v>19811713</v>
          </cell>
          <cell r="G16">
            <v>-30498</v>
          </cell>
        </row>
        <row r="17">
          <cell r="C17">
            <v>3415789172</v>
          </cell>
          <cell r="D17">
            <v>3586504387</v>
          </cell>
          <cell r="E17">
            <v>3527885273</v>
          </cell>
          <cell r="F17">
            <v>3588002500</v>
          </cell>
          <cell r="G17">
            <v>2759820419</v>
          </cell>
        </row>
        <row r="18">
          <cell r="C18">
            <v>1062183658</v>
          </cell>
          <cell r="D18">
            <v>1167575274</v>
          </cell>
          <cell r="E18">
            <v>1196152014</v>
          </cell>
          <cell r="F18">
            <v>1245896337</v>
          </cell>
          <cell r="G18">
            <v>889062620</v>
          </cell>
        </row>
        <row r="19">
          <cell r="C19">
            <v>939086691</v>
          </cell>
          <cell r="D19">
            <v>1005675270</v>
          </cell>
          <cell r="E19">
            <v>1067615389</v>
          </cell>
          <cell r="F19">
            <v>1170344447</v>
          </cell>
          <cell r="G19">
            <v>923401517</v>
          </cell>
        </row>
        <row r="20">
          <cell r="C20">
            <v>155762651</v>
          </cell>
          <cell r="D20">
            <v>163493529</v>
          </cell>
          <cell r="E20">
            <v>162262955</v>
          </cell>
          <cell r="F20">
            <v>160244372</v>
          </cell>
        </row>
        <row r="21">
          <cell r="C21">
            <v>0</v>
          </cell>
          <cell r="D21">
            <v>0</v>
          </cell>
          <cell r="E21">
            <v>1135769554</v>
          </cell>
          <cell r="F21">
            <v>1965092226</v>
          </cell>
          <cell r="G21">
            <v>1515683326</v>
          </cell>
        </row>
        <row r="22">
          <cell r="C22">
            <v>830631</v>
          </cell>
          <cell r="D22">
            <v>1008110</v>
          </cell>
          <cell r="E22">
            <v>195976</v>
          </cell>
          <cell r="F22">
            <v>-1337</v>
          </cell>
          <cell r="G22">
            <v>-4</v>
          </cell>
        </row>
        <row r="23">
          <cell r="C23">
            <v>673818</v>
          </cell>
          <cell r="D23">
            <v>0</v>
          </cell>
          <cell r="E23">
            <v>0</v>
          </cell>
          <cell r="F23">
            <v>0</v>
          </cell>
          <cell r="G23">
            <v>0</v>
          </cell>
        </row>
        <row r="24">
          <cell r="C24">
            <v>296636120</v>
          </cell>
          <cell r="D24">
            <v>558334298</v>
          </cell>
          <cell r="E24">
            <v>240250917</v>
          </cell>
          <cell r="F24">
            <v>119071612</v>
          </cell>
        </row>
        <row r="25">
          <cell r="C25">
            <v>1349590806</v>
          </cell>
          <cell r="D25">
            <v>1427969861</v>
          </cell>
          <cell r="E25">
            <v>1538667090</v>
          </cell>
          <cell r="F25">
            <v>1715172037</v>
          </cell>
          <cell r="G25">
            <v>1251913442</v>
          </cell>
        </row>
        <row r="26">
          <cell r="C26">
            <v>22866717</v>
          </cell>
          <cell r="D26">
            <v>97192513</v>
          </cell>
          <cell r="E26">
            <v>53888765</v>
          </cell>
          <cell r="F26">
            <v>13437080</v>
          </cell>
          <cell r="G26">
            <v>5038840</v>
          </cell>
        </row>
      </sheetData>
      <sheetData sheetId="5"/>
      <sheetData sheetId="6"/>
      <sheetData sheetId="7">
        <row r="13">
          <cell r="E13">
            <v>103890985</v>
          </cell>
          <cell r="F13">
            <v>106384369</v>
          </cell>
          <cell r="G13">
            <v>107980135</v>
          </cell>
          <cell r="H13">
            <v>109707817</v>
          </cell>
          <cell r="I13">
            <v>110036940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t MM by Month"/>
      <sheetName val="Limit MM by Quarter"/>
      <sheetName val="Limit MM by Year"/>
    </sheetNames>
    <sheetDataSet>
      <sheetData sheetId="0"/>
      <sheetData sheetId="1">
        <row r="3">
          <cell r="B3">
            <v>3315301.327481769</v>
          </cell>
          <cell r="C3">
            <v>548225.23456810415</v>
          </cell>
          <cell r="D3">
            <v>90280.511392577493</v>
          </cell>
          <cell r="E3">
            <v>88353.172773895581</v>
          </cell>
          <cell r="H3">
            <v>939035.29813693231</v>
          </cell>
        </row>
      </sheetData>
      <sheetData sheetId="2">
        <row r="4">
          <cell r="B4">
            <v>13448230.291342055</v>
          </cell>
          <cell r="C4">
            <v>2227981.8317330293</v>
          </cell>
          <cell r="D4">
            <v>363226.96956775163</v>
          </cell>
          <cell r="E4">
            <v>362513.77886867197</v>
          </cell>
          <cell r="H4">
            <v>3810950.7440541741</v>
          </cell>
        </row>
        <row r="5">
          <cell r="B5">
            <v>13757771.043349061</v>
          </cell>
          <cell r="C5">
            <v>2284796.9351858152</v>
          </cell>
          <cell r="D5">
            <v>367328.35218633479</v>
          </cell>
          <cell r="E5">
            <v>377075.51930561534</v>
          </cell>
          <cell r="H5">
            <v>3899900.3931097286</v>
          </cell>
        </row>
        <row r="6">
          <cell r="B6">
            <v>14075364.615615303</v>
          </cell>
          <cell r="C6">
            <v>2341668.8636533115</v>
          </cell>
          <cell r="D6">
            <v>371429.73480491794</v>
          </cell>
          <cell r="E6">
            <v>391637.2597425587</v>
          </cell>
          <cell r="H6">
            <v>3990186.7064877758</v>
          </cell>
        </row>
        <row r="7">
          <cell r="B7">
            <v>14401331.855507609</v>
          </cell>
          <cell r="C7">
            <v>2398601.8520409456</v>
          </cell>
          <cell r="D7">
            <v>375531.11742350098</v>
          </cell>
          <cell r="E7">
            <v>406199.00017950207</v>
          </cell>
          <cell r="H7">
            <v>4081836.4174747653</v>
          </cell>
        </row>
        <row r="8">
          <cell r="B8">
            <v>14735971.187669519</v>
          </cell>
          <cell r="C8">
            <v>2455600.4943215498</v>
          </cell>
          <cell r="D8">
            <v>379632.5000420842</v>
          </cell>
          <cell r="E8">
            <v>420760.74061644543</v>
          </cell>
          <cell r="H8">
            <v>4174876.7940228768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AP History"/>
      <sheetName val="By Quarter"/>
    </sheetNames>
    <sheetDataSet>
      <sheetData sheetId="0">
        <row r="22">
          <cell r="B22">
            <v>0.67300000000000004</v>
          </cell>
        </row>
        <row r="23">
          <cell r="B23">
            <v>0.65680000000000005</v>
          </cell>
        </row>
        <row r="24">
          <cell r="B24">
            <v>0.67230000000000001</v>
          </cell>
        </row>
        <row r="25">
          <cell r="B25">
            <v>0.68459999999999999</v>
          </cell>
        </row>
        <row r="26">
          <cell r="B26">
            <v>0.68920000000000003</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 by Month"/>
      <sheetName val="Exp by Quarter"/>
      <sheetName val="Exp by Year"/>
    </sheetNames>
    <sheetDataSet>
      <sheetData sheetId="0"/>
      <sheetData sheetId="1"/>
      <sheetData sheetId="2">
        <row r="3">
          <cell r="AG3">
            <v>1048050459.7533906</v>
          </cell>
          <cell r="AH3">
            <v>398560608.36769164</v>
          </cell>
          <cell r="AI3">
            <v>604682888.87891805</v>
          </cell>
          <cell r="AP3">
            <v>321828700</v>
          </cell>
          <cell r="AQ3">
            <v>317128248.72284657</v>
          </cell>
        </row>
        <row r="4">
          <cell r="AG4">
            <v>4501846917.323864</v>
          </cell>
          <cell r="AH4">
            <v>1779663389.5891798</v>
          </cell>
          <cell r="AI4">
            <v>2740548518.6880507</v>
          </cell>
          <cell r="AP4">
            <v>1350003200</v>
          </cell>
          <cell r="AQ4">
            <v>1301738075.9739585</v>
          </cell>
        </row>
        <row r="5">
          <cell r="AG5">
            <v>4613275360.5930967</v>
          </cell>
          <cell r="AH5">
            <v>1843573143.4685013</v>
          </cell>
          <cell r="AI5">
            <v>2840899689.3313684</v>
          </cell>
          <cell r="AP5">
            <v>1391444506.260325</v>
          </cell>
          <cell r="AQ5">
            <v>1363847512.3140864</v>
          </cell>
        </row>
        <row r="6">
          <cell r="AG6">
            <v>4904903860.4655619</v>
          </cell>
          <cell r="AH6">
            <v>1953812845.3864942</v>
          </cell>
          <cell r="AI6">
            <v>3016091797.2105656</v>
          </cell>
          <cell r="AP6">
            <v>1461016731.5733423</v>
          </cell>
          <cell r="AQ6">
            <v>1432039887.9297919</v>
          </cell>
        </row>
        <row r="7">
          <cell r="AG7">
            <v>5149582662.2982635</v>
          </cell>
          <cell r="AH7">
            <v>2051335155.4337742</v>
          </cell>
          <cell r="AI7">
            <v>3166498610.4837227</v>
          </cell>
          <cell r="AP7">
            <v>1534067568.1520104</v>
          </cell>
          <cell r="AQ7">
            <v>1503641882.3262825</v>
          </cell>
        </row>
        <row r="8">
          <cell r="AG8">
            <v>5406495404.222599</v>
          </cell>
          <cell r="AH8">
            <v>2153733580.983418</v>
          </cell>
          <cell r="AI8">
            <v>3324425764.4205356</v>
          </cell>
          <cell r="AP8">
            <v>1610770946.5596123</v>
          </cell>
          <cell r="AQ8">
            <v>1578823976.4425979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6 IBNR"/>
      <sheetName val="FY 15 Runout"/>
      <sheetName val="FY 15 IBNR"/>
      <sheetName val="FY 14 Runout"/>
      <sheetName val="FY 14 IBNR"/>
      <sheetName val="FY 13 Runout"/>
      <sheetName val="FY 13 IBNR"/>
      <sheetName val="15 All Cap"/>
    </sheetNames>
    <sheetDataSet>
      <sheetData sheetId="0">
        <row r="25">
          <cell r="R25">
            <v>174449189.11224687</v>
          </cell>
          <cell r="S25">
            <v>102213519.98596072</v>
          </cell>
          <cell r="T25">
            <v>125269094.88376613</v>
          </cell>
          <cell r="U25">
            <v>56663201.998092696</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CP Tracking"/>
      <sheetName val="SNCP Tracking (old)"/>
    </sheetNames>
    <sheetDataSet>
      <sheetData sheetId="0">
        <row r="138">
          <cell r="N138">
            <v>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H Summary"/>
      <sheetName val="Allotments"/>
      <sheetName val="2016 DSH"/>
      <sheetName val="2016 IMD"/>
    </sheetNames>
    <sheetDataSet>
      <sheetData sheetId="0"/>
      <sheetData sheetId="1">
        <row r="42">
          <cell r="K42">
            <v>161304900</v>
          </cell>
        </row>
        <row r="43">
          <cell r="K43">
            <v>134094600</v>
          </cell>
        </row>
        <row r="44">
          <cell r="K44">
            <v>120825800</v>
          </cell>
        </row>
        <row r="45">
          <cell r="K45">
            <v>107557000</v>
          </cell>
        </row>
        <row r="46">
          <cell r="K46">
            <v>94288200</v>
          </cell>
        </row>
      </sheetData>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16"/>
      <sheetName val="7-1-16"/>
      <sheetName val="Prelim"/>
      <sheetName val="Rates"/>
      <sheetName val="DDD MMs"/>
    </sheetNames>
    <sheetDataSet>
      <sheetData sheetId="0"/>
      <sheetData sheetId="1">
        <row r="72">
          <cell r="H72">
            <v>15196200</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6104400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9"/>
  <sheetViews>
    <sheetView topLeftCell="A31" zoomScale="75" zoomScaleNormal="75" workbookViewId="0">
      <selection activeCell="D48" sqref="D48"/>
    </sheetView>
  </sheetViews>
  <sheetFormatPr defaultColWidth="9.140625" defaultRowHeight="12.75" x14ac:dyDescent="0.2"/>
  <cols>
    <col min="1" max="1" width="8.7109375" style="2" customWidth="1"/>
    <col min="2" max="2" width="21.7109375" style="2" customWidth="1"/>
    <col min="3" max="3" width="0.85546875" style="2" customWidth="1"/>
    <col min="4" max="4" width="16.5703125" style="2" bestFit="1" customWidth="1"/>
    <col min="5" max="5" width="0.85546875" style="2" customWidth="1"/>
    <col min="6" max="6" width="16.5703125" style="2" bestFit="1" customWidth="1"/>
    <col min="7" max="7" width="0.85546875" style="2" customWidth="1"/>
    <col min="8" max="8" width="16.5703125" style="2" bestFit="1" customWidth="1"/>
    <col min="9" max="9" width="0.85546875" style="2" customWidth="1"/>
    <col min="10" max="10" width="16.5703125" style="2" bestFit="1" customWidth="1"/>
    <col min="11" max="11" width="0.85546875" style="2" customWidth="1"/>
    <col min="12" max="12" width="16.5703125" style="2" bestFit="1" customWidth="1"/>
    <col min="13" max="13" width="0.85546875" style="2" customWidth="1"/>
    <col min="14" max="14" width="20.140625" style="2" bestFit="1" customWidth="1"/>
    <col min="15" max="15" width="19.42578125" style="2" customWidth="1"/>
    <col min="16" max="16" width="14.7109375" style="2" customWidth="1"/>
    <col min="17" max="17" width="14" style="2" customWidth="1"/>
    <col min="18" max="18" width="15.140625" style="2" customWidth="1"/>
    <col min="19" max="19" width="11" style="2" customWidth="1"/>
    <col min="20" max="20" width="10.85546875" style="2" customWidth="1"/>
    <col min="21" max="21" width="10.28515625" style="2" bestFit="1" customWidth="1"/>
    <col min="22" max="22" width="11.28515625" style="2" bestFit="1" customWidth="1"/>
    <col min="23" max="16384" width="9.140625" style="2"/>
  </cols>
  <sheetData>
    <row r="1" spans="1:28" x14ac:dyDescent="0.2">
      <c r="A1" s="1"/>
      <c r="C1" s="3"/>
      <c r="D1" s="3" t="s">
        <v>34</v>
      </c>
      <c r="E1" s="3"/>
      <c r="F1" s="3" t="s">
        <v>34</v>
      </c>
      <c r="G1" s="3"/>
      <c r="H1" s="3" t="s">
        <v>34</v>
      </c>
      <c r="I1" s="3"/>
      <c r="J1" s="3" t="s">
        <v>34</v>
      </c>
      <c r="K1" s="3"/>
      <c r="L1" s="3" t="s">
        <v>0</v>
      </c>
      <c r="M1" s="3"/>
      <c r="N1" s="3"/>
      <c r="S1" s="4"/>
    </row>
    <row r="2" spans="1:28" x14ac:dyDescent="0.2">
      <c r="A2" s="1" t="s">
        <v>1</v>
      </c>
      <c r="C2" s="5"/>
      <c r="D2" s="5">
        <v>2012</v>
      </c>
      <c r="E2" s="5"/>
      <c r="F2" s="5">
        <v>2013</v>
      </c>
      <c r="G2" s="5"/>
      <c r="H2" s="5">
        <v>2014</v>
      </c>
      <c r="I2" s="5"/>
      <c r="J2" s="5">
        <v>2015</v>
      </c>
      <c r="K2" s="5"/>
      <c r="L2" s="5">
        <v>2016</v>
      </c>
      <c r="M2" s="5"/>
      <c r="N2" s="5"/>
      <c r="S2" s="4"/>
    </row>
    <row r="3" spans="1:28" x14ac:dyDescent="0.2">
      <c r="A3" s="1" t="s">
        <v>2</v>
      </c>
      <c r="C3" s="5"/>
      <c r="D3" s="6" t="s">
        <v>3</v>
      </c>
      <c r="E3" s="5"/>
      <c r="F3" s="6" t="s">
        <v>4</v>
      </c>
      <c r="G3" s="5"/>
      <c r="H3" s="6" t="s">
        <v>5</v>
      </c>
      <c r="I3" s="5"/>
      <c r="J3" s="6" t="s">
        <v>6</v>
      </c>
      <c r="K3" s="5"/>
      <c r="L3" s="6" t="s">
        <v>7</v>
      </c>
      <c r="M3" s="5"/>
      <c r="N3" s="6" t="s">
        <v>8</v>
      </c>
      <c r="S3" s="4"/>
    </row>
    <row r="4" spans="1:28" x14ac:dyDescent="0.2">
      <c r="A4" s="2" t="s">
        <v>9</v>
      </c>
    </row>
    <row r="5" spans="1:28" x14ac:dyDescent="0.2">
      <c r="B5" s="2" t="s">
        <v>10</v>
      </c>
      <c r="C5" s="7"/>
      <c r="D5" s="7">
        <f>'[1]I. Calculation'!$M$18</f>
        <v>11705994</v>
      </c>
      <c r="E5" s="7"/>
      <c r="F5" s="7">
        <f>'[1]I. Calculation'!$M$32</f>
        <v>11625194</v>
      </c>
      <c r="G5" s="7"/>
      <c r="H5" s="7">
        <f>'[1]I. Calculation'!$M$46</f>
        <v>11801894</v>
      </c>
      <c r="I5" s="7"/>
      <c r="J5" s="7">
        <f>'[1]I. Calculation'!$M$61</f>
        <v>12550433</v>
      </c>
      <c r="K5" s="7"/>
      <c r="L5" s="7">
        <f>'[1]I. Calculation'!$M$76+'[2]Limit MM by Quarter'!$B$3</f>
        <v>13072034.327481769</v>
      </c>
      <c r="M5" s="7"/>
      <c r="N5" s="7">
        <f>SUM(D5:L5)</f>
        <v>60755549.327481769</v>
      </c>
      <c r="O5" s="7"/>
      <c r="P5" s="8"/>
      <c r="Q5" s="9"/>
      <c r="R5" s="9"/>
      <c r="S5" s="9"/>
      <c r="T5" s="9"/>
      <c r="U5" s="9"/>
    </row>
    <row r="6" spans="1:28" x14ac:dyDescent="0.2">
      <c r="B6" s="2" t="s">
        <v>11</v>
      </c>
      <c r="C6" s="10"/>
      <c r="D6" s="7">
        <f>'[1]I. Calculation'!$M$19</f>
        <v>1957010</v>
      </c>
      <c r="E6" s="10"/>
      <c r="F6" s="7">
        <f>'[1]I. Calculation'!$M$33</f>
        <v>1994523</v>
      </c>
      <c r="G6" s="10"/>
      <c r="H6" s="7">
        <f>'[1]I. Calculation'!$M$47</f>
        <v>2070897</v>
      </c>
      <c r="I6" s="10"/>
      <c r="J6" s="7">
        <f>'[1]I. Calculation'!$M$62</f>
        <v>2161363</v>
      </c>
      <c r="K6" s="10"/>
      <c r="L6" s="7">
        <f>'[1]I. Calculation'!$M$77+'[2]Limit MM by Quarter'!$C$3</f>
        <v>2179302.2345681041</v>
      </c>
      <c r="M6" s="10"/>
      <c r="N6" s="7">
        <f t="shared" ref="N6:N11" si="0">SUM(D6:L6)</f>
        <v>10363095.234568104</v>
      </c>
      <c r="O6" s="7"/>
      <c r="P6" s="8"/>
      <c r="Q6" s="9"/>
      <c r="R6" s="9"/>
      <c r="S6" s="9"/>
      <c r="T6" s="9"/>
      <c r="U6" s="9"/>
    </row>
    <row r="7" spans="1:28" x14ac:dyDescent="0.2">
      <c r="B7" s="11" t="s">
        <v>12</v>
      </c>
      <c r="C7" s="10"/>
      <c r="D7" s="7">
        <f>'[1]I. Calculation'!$M$20</f>
        <v>1633495</v>
      </c>
      <c r="E7" s="10"/>
      <c r="F7" s="7">
        <f>'[1]I. Calculation'!$M$34</f>
        <v>969125</v>
      </c>
      <c r="G7" s="10"/>
      <c r="H7" s="7">
        <f>'[1]I. Calculation'!$M$48</f>
        <v>206508</v>
      </c>
      <c r="I7" s="10"/>
      <c r="J7" s="7">
        <f>'[1]I. Calculation'!$M$63</f>
        <v>0</v>
      </c>
      <c r="K7" s="10"/>
      <c r="L7" s="7">
        <f>'[1]I. Calculation'!$M$78</f>
        <v>0</v>
      </c>
      <c r="M7" s="10"/>
      <c r="N7" s="7">
        <f t="shared" si="0"/>
        <v>2809128</v>
      </c>
      <c r="O7" s="7"/>
      <c r="P7" s="8"/>
      <c r="Q7" s="9"/>
      <c r="R7" s="9"/>
      <c r="S7" s="9"/>
      <c r="T7" s="9"/>
      <c r="U7" s="9"/>
    </row>
    <row r="8" spans="1:28" x14ac:dyDescent="0.2">
      <c r="B8" s="2" t="s">
        <v>13</v>
      </c>
      <c r="C8" s="7"/>
      <c r="D8" s="7">
        <f>'[1]I. Calculation'!$M$22</f>
        <v>343173</v>
      </c>
      <c r="E8" s="7"/>
      <c r="F8" s="7">
        <f>'[1]I. Calculation'!$M$36</f>
        <v>346304</v>
      </c>
      <c r="G8" s="7"/>
      <c r="H8" s="7">
        <f>'[1]I. Calculation'!$M$50</f>
        <v>353636</v>
      </c>
      <c r="I8" s="7"/>
      <c r="J8" s="7">
        <f>'[1]I. Calculation'!$M$65</f>
        <v>359799</v>
      </c>
      <c r="K8" s="7"/>
      <c r="L8" s="7">
        <f>'[1]I. Calculation'!$M$80+'[2]Limit MM by Quarter'!$D$3</f>
        <v>357449.51139257749</v>
      </c>
      <c r="M8" s="7"/>
      <c r="N8" s="7">
        <f t="shared" si="0"/>
        <v>1760361.5113925776</v>
      </c>
      <c r="O8" s="7"/>
      <c r="P8" s="8"/>
      <c r="Q8" s="9"/>
      <c r="R8" s="9"/>
      <c r="S8" s="9"/>
      <c r="T8" s="9"/>
      <c r="U8" s="9"/>
    </row>
    <row r="9" spans="1:28" x14ac:dyDescent="0.2">
      <c r="B9" s="2" t="s">
        <v>14</v>
      </c>
      <c r="C9" s="7"/>
      <c r="D9" s="7">
        <f>'[1]I. Calculation'!$M$21</f>
        <v>294483</v>
      </c>
      <c r="E9" s="7"/>
      <c r="F9" s="7">
        <f>'[1]I. Calculation'!$M$35</f>
        <v>307446</v>
      </c>
      <c r="G9" s="7"/>
      <c r="H9" s="7">
        <f>'[1]I. Calculation'!$M$49</f>
        <v>320971</v>
      </c>
      <c r="I9" s="7"/>
      <c r="J9" s="7">
        <f>'[1]I. Calculation'!$M$64</f>
        <v>337018</v>
      </c>
      <c r="K9" s="7"/>
      <c r="L9" s="7">
        <f>'[1]I. Calculation'!$M$79+'[2]Limit MM by Quarter'!$E$3</f>
        <v>349744.17277389555</v>
      </c>
      <c r="M9" s="7"/>
      <c r="N9" s="7">
        <f t="shared" si="0"/>
        <v>1609662.1727738956</v>
      </c>
      <c r="O9" s="7"/>
      <c r="P9" s="8"/>
      <c r="Q9" s="9"/>
      <c r="R9" s="9"/>
      <c r="S9" s="9"/>
      <c r="T9" s="9"/>
      <c r="U9" s="9"/>
    </row>
    <row r="10" spans="1:28" x14ac:dyDescent="0.2">
      <c r="B10" s="2" t="s">
        <v>15</v>
      </c>
      <c r="C10" s="7"/>
      <c r="D10" s="7">
        <f>'[1]I. Calculation'!$M$23</f>
        <v>50024</v>
      </c>
      <c r="E10" s="7"/>
      <c r="F10" s="7">
        <f>'[1]I. Calculation'!$M$37</f>
        <v>55971</v>
      </c>
      <c r="G10" s="7"/>
      <c r="H10" s="7">
        <f>'[1]I. Calculation'!$M$51</f>
        <v>14885</v>
      </c>
      <c r="I10" s="7"/>
      <c r="J10" s="7">
        <f>'[1]I. Calculation'!$M$66</f>
        <v>0</v>
      </c>
      <c r="K10" s="7"/>
      <c r="L10" s="7">
        <f>'[1]I. Calculation'!$M$81</f>
        <v>0</v>
      </c>
      <c r="M10" s="7"/>
      <c r="N10" s="7">
        <f t="shared" si="0"/>
        <v>120880</v>
      </c>
      <c r="O10" s="7"/>
      <c r="P10" s="8"/>
      <c r="Q10" s="9"/>
      <c r="R10" s="9"/>
      <c r="S10" s="9"/>
      <c r="T10" s="9"/>
      <c r="U10" s="9"/>
    </row>
    <row r="11" spans="1:28" x14ac:dyDescent="0.2">
      <c r="B11" s="11" t="s">
        <v>16</v>
      </c>
      <c r="C11" s="7"/>
      <c r="D11" s="12">
        <v>0</v>
      </c>
      <c r="E11" s="7"/>
      <c r="F11" s="12">
        <v>0</v>
      </c>
      <c r="G11" s="7"/>
      <c r="H11" s="12">
        <f>'[1]I. Calculation'!$M$52</f>
        <v>1825873</v>
      </c>
      <c r="I11" s="7"/>
      <c r="J11" s="12">
        <f>'[1]I. Calculation'!$M$67</f>
        <v>3370318</v>
      </c>
      <c r="K11" s="7"/>
      <c r="L11" s="12">
        <f>'[1]I. Calculation'!$M$82+'[2]Limit MM by Quarter'!$H$3</f>
        <v>3719427.2981369323</v>
      </c>
      <c r="M11" s="7"/>
      <c r="N11" s="12">
        <f t="shared" si="0"/>
        <v>8915618.2981369328</v>
      </c>
      <c r="O11" s="7"/>
      <c r="P11" s="8"/>
      <c r="Q11" s="9"/>
      <c r="R11" s="9"/>
      <c r="S11" s="9"/>
      <c r="T11" s="9"/>
      <c r="U11" s="9"/>
    </row>
    <row r="12" spans="1:28" x14ac:dyDescent="0.2">
      <c r="B12" s="2" t="s">
        <v>17</v>
      </c>
      <c r="C12" s="7"/>
      <c r="D12" s="8">
        <f>SUM(D5:D11)</f>
        <v>15984179</v>
      </c>
      <c r="E12" s="7"/>
      <c r="F12" s="8">
        <f>SUM(F5:F11)</f>
        <v>15298563</v>
      </c>
      <c r="G12" s="7"/>
      <c r="H12" s="8">
        <f>SUM(H5:H11)</f>
        <v>16594664</v>
      </c>
      <c r="I12" s="7"/>
      <c r="J12" s="8">
        <f>SUM(J5:J11)</f>
        <v>18778931</v>
      </c>
      <c r="K12" s="7"/>
      <c r="L12" s="8">
        <f>SUM(L5:L11)</f>
        <v>19677957.544353276</v>
      </c>
      <c r="M12" s="7"/>
      <c r="N12" s="8">
        <f>SUM(N5:N11)</f>
        <v>86334294.544353276</v>
      </c>
    </row>
    <row r="13" spans="1:28" x14ac:dyDescent="0.2">
      <c r="C13" s="7"/>
      <c r="D13" s="8"/>
      <c r="E13" s="7"/>
      <c r="F13" s="8"/>
      <c r="G13" s="7"/>
      <c r="H13" s="8"/>
      <c r="I13" s="7"/>
      <c r="J13" s="8"/>
      <c r="K13" s="7"/>
      <c r="L13" s="8"/>
      <c r="M13" s="7"/>
      <c r="N13" s="7"/>
    </row>
    <row r="14" spans="1:28" x14ac:dyDescent="0.2">
      <c r="A14" s="2" t="s">
        <v>18</v>
      </c>
      <c r="C14" s="7"/>
      <c r="D14" s="13"/>
      <c r="E14" s="7"/>
      <c r="F14" s="13"/>
      <c r="G14" s="7"/>
      <c r="H14" s="13"/>
      <c r="I14" s="7"/>
      <c r="J14" s="13"/>
      <c r="K14" s="7"/>
      <c r="L14" s="13"/>
      <c r="M14" s="7"/>
      <c r="N14" s="13"/>
    </row>
    <row r="15" spans="1:28" x14ac:dyDescent="0.2">
      <c r="B15" s="2" t="s">
        <v>10</v>
      </c>
      <c r="C15" s="14"/>
      <c r="D15" s="14">
        <f>'[1]I. Calculation'!$F$18</f>
        <v>585.2796800000001</v>
      </c>
      <c r="E15" s="14"/>
      <c r="F15" s="14">
        <f>'[1]I. Calculation'!$F$32</f>
        <v>615.71422336000012</v>
      </c>
      <c r="G15" s="14"/>
      <c r="H15" s="14">
        <f>'[1]I. Calculation'!$F$46</f>
        <v>647.73136297472013</v>
      </c>
      <c r="I15" s="14"/>
      <c r="J15" s="14">
        <f>'[1]I. Calculation'!$F$61</f>
        <v>681.41339384940557</v>
      </c>
      <c r="K15" s="14"/>
      <c r="L15" s="14">
        <f>'[1]I. Calculation'!$F$76</f>
        <v>716.84689032957465</v>
      </c>
      <c r="M15" s="14"/>
      <c r="N15" s="14">
        <f>N25/N5</f>
        <v>651.40082419877183</v>
      </c>
      <c r="O15" s="15"/>
      <c r="P15" s="13"/>
      <c r="Q15" s="15"/>
      <c r="R15" s="13"/>
      <c r="S15" s="9"/>
      <c r="T15" s="16"/>
      <c r="U15" s="9"/>
      <c r="V15" s="16"/>
      <c r="W15" s="9"/>
      <c r="X15" s="16"/>
      <c r="Y15" s="9"/>
      <c r="Z15" s="16"/>
      <c r="AA15" s="9"/>
      <c r="AB15" s="16"/>
    </row>
    <row r="16" spans="1:28" x14ac:dyDescent="0.2">
      <c r="B16" s="2" t="s">
        <v>11</v>
      </c>
      <c r="C16" s="17"/>
      <c r="D16" s="14">
        <f>'[1]I. Calculation'!$F$19</f>
        <v>885.40740000000005</v>
      </c>
      <c r="E16" s="17"/>
      <c r="F16" s="14">
        <f>'[1]I. Calculation'!$F$33</f>
        <v>938.53184400000009</v>
      </c>
      <c r="G16" s="17"/>
      <c r="H16" s="14">
        <f>'[1]I. Calculation'!$F$47</f>
        <v>994.84375464000016</v>
      </c>
      <c r="I16" s="17"/>
      <c r="J16" s="14">
        <f>'[1]I. Calculation'!$F$62</f>
        <v>1054.5343799184002</v>
      </c>
      <c r="K16" s="17"/>
      <c r="L16" s="14">
        <f>'[1]I. Calculation'!$F$77</f>
        <v>1117.8064427135043</v>
      </c>
      <c r="M16" s="17"/>
      <c r="N16" s="14">
        <f t="shared" ref="N16:N21" si="1">N26/N6</f>
        <v>1001.6469854195516</v>
      </c>
      <c r="O16" s="15"/>
      <c r="P16" s="13"/>
      <c r="Q16" s="15"/>
      <c r="R16" s="13"/>
      <c r="T16" s="16"/>
      <c r="V16" s="16"/>
      <c r="X16" s="16"/>
      <c r="Z16" s="16"/>
      <c r="AB16" s="16"/>
    </row>
    <row r="17" spans="1:28" x14ac:dyDescent="0.2">
      <c r="B17" s="11" t="s">
        <v>12</v>
      </c>
      <c r="C17" s="18"/>
      <c r="D17" s="14">
        <f>D42/D7</f>
        <v>562.3198246704153</v>
      </c>
      <c r="E17" s="18"/>
      <c r="F17" s="14">
        <f>F42/F7</f>
        <v>601.18531355604284</v>
      </c>
      <c r="G17" s="18"/>
      <c r="H17" s="14">
        <f>H42/H7</f>
        <v>596.42512638735548</v>
      </c>
      <c r="I17" s="18"/>
      <c r="J17" s="14">
        <v>0</v>
      </c>
      <c r="K17" s="18"/>
      <c r="L17" s="14">
        <v>0</v>
      </c>
      <c r="M17" s="18"/>
      <c r="N17" s="14">
        <f t="shared" si="1"/>
        <v>578.23527407793449</v>
      </c>
      <c r="O17" s="15"/>
      <c r="P17" s="13"/>
      <c r="Q17" s="15"/>
      <c r="R17" s="13"/>
      <c r="T17" s="16"/>
      <c r="V17" s="16"/>
      <c r="X17" s="16"/>
      <c r="Z17" s="16"/>
      <c r="AB17" s="16"/>
    </row>
    <row r="18" spans="1:28" x14ac:dyDescent="0.2">
      <c r="B18" s="2" t="s">
        <v>13</v>
      </c>
      <c r="C18" s="17"/>
      <c r="D18" s="14">
        <f>'[1]I. Calculation'!$F$22</f>
        <v>4737.3669200000004</v>
      </c>
      <c r="E18" s="17"/>
      <c r="F18" s="14">
        <f>'[1]I. Calculation'!$F$36</f>
        <v>4983.7099998400008</v>
      </c>
      <c r="G18" s="17"/>
      <c r="H18" s="14">
        <f>'[1]I. Calculation'!$F$50</f>
        <v>5242.8629198316812</v>
      </c>
      <c r="I18" s="17"/>
      <c r="J18" s="14">
        <f>'[1]I. Calculation'!$F$65</f>
        <v>5515.4917916629292</v>
      </c>
      <c r="K18" s="17"/>
      <c r="L18" s="14">
        <f>'[1]I. Calculation'!$F$80</f>
        <v>5802.2973648294019</v>
      </c>
      <c r="M18" s="17"/>
      <c r="N18" s="14">
        <f t="shared" si="1"/>
        <v>5262.6559525105331</v>
      </c>
      <c r="O18" s="15"/>
      <c r="P18" s="13"/>
      <c r="Q18" s="15"/>
      <c r="R18" s="13"/>
      <c r="T18" s="16"/>
      <c r="V18" s="16"/>
      <c r="X18" s="16"/>
      <c r="Z18" s="16"/>
      <c r="AB18" s="16"/>
    </row>
    <row r="19" spans="1:28" x14ac:dyDescent="0.2">
      <c r="B19" s="2" t="s">
        <v>14</v>
      </c>
      <c r="C19" s="14"/>
      <c r="D19" s="14">
        <f>'[1]I. Calculation'!$F$21</f>
        <v>4922.375</v>
      </c>
      <c r="E19" s="14"/>
      <c r="F19" s="14">
        <f>'[1]I. Calculation'!$F$35</f>
        <v>5217.7175000000007</v>
      </c>
      <c r="G19" s="14"/>
      <c r="H19" s="14">
        <f>'[1]I. Calculation'!$F$49</f>
        <v>5530.7805500000013</v>
      </c>
      <c r="I19" s="14"/>
      <c r="J19" s="14">
        <f>'[1]I. Calculation'!$F$64</f>
        <v>5862.6273830000018</v>
      </c>
      <c r="K19" s="14"/>
      <c r="L19" s="14">
        <f>'[1]I. Calculation'!$F$79</f>
        <v>6214.385025980002</v>
      </c>
      <c r="M19" s="14"/>
      <c r="N19" s="14">
        <f t="shared" si="1"/>
        <v>5577.6909919215359</v>
      </c>
      <c r="O19" s="15"/>
      <c r="P19" s="13"/>
      <c r="Q19" s="15"/>
      <c r="R19" s="13"/>
      <c r="T19" s="16"/>
      <c r="V19" s="16"/>
      <c r="X19" s="16"/>
      <c r="Z19" s="16"/>
      <c r="AB19" s="16"/>
    </row>
    <row r="20" spans="1:28" x14ac:dyDescent="0.2">
      <c r="B20" s="2" t="s">
        <v>15</v>
      </c>
      <c r="C20" s="14"/>
      <c r="D20" s="14">
        <f>D45/D10</f>
        <v>16.604649768111308</v>
      </c>
      <c r="E20" s="14"/>
      <c r="F20" s="14">
        <f>F45/F10</f>
        <v>18.011291561701597</v>
      </c>
      <c r="G20" s="14"/>
      <c r="H20" s="14">
        <f>H45/H10</f>
        <v>13.166006046355392</v>
      </c>
      <c r="I20" s="14"/>
      <c r="J20" s="14">
        <v>0</v>
      </c>
      <c r="K20" s="14"/>
      <c r="L20" s="14">
        <v>0</v>
      </c>
      <c r="M20" s="14"/>
      <c r="N20" s="14">
        <f t="shared" si="1"/>
        <v>16.832536399735275</v>
      </c>
      <c r="O20" s="15"/>
      <c r="P20" s="13"/>
      <c r="Q20" s="15"/>
      <c r="R20" s="13"/>
      <c r="T20" s="16"/>
      <c r="V20" s="16"/>
      <c r="X20" s="16"/>
      <c r="Z20" s="16"/>
      <c r="AB20" s="16"/>
    </row>
    <row r="21" spans="1:28" x14ac:dyDescent="0.2">
      <c r="B21" s="11" t="s">
        <v>16</v>
      </c>
      <c r="C21" s="14"/>
      <c r="D21" s="19">
        <v>0</v>
      </c>
      <c r="E21" s="14"/>
      <c r="F21" s="19">
        <v>0</v>
      </c>
      <c r="G21" s="14"/>
      <c r="H21" s="19">
        <f>H46/H11</f>
        <v>622.04192405495894</v>
      </c>
      <c r="I21" s="14"/>
      <c r="J21" s="19">
        <f>J46/J11</f>
        <v>588.93669351082008</v>
      </c>
      <c r="K21" s="14"/>
      <c r="L21" s="19">
        <f>L46/L11</f>
        <v>603.75015607577859</v>
      </c>
      <c r="M21" s="14"/>
      <c r="N21" s="19">
        <f t="shared" si="1"/>
        <v>601.89637166096009</v>
      </c>
      <c r="O21" s="15"/>
      <c r="P21" s="13"/>
      <c r="Q21" s="15"/>
      <c r="R21" s="13"/>
      <c r="T21" s="16"/>
      <c r="V21" s="16"/>
      <c r="X21" s="16"/>
      <c r="Z21" s="16"/>
      <c r="AB21" s="16"/>
    </row>
    <row r="22" spans="1:28" x14ac:dyDescent="0.2">
      <c r="B22" s="2" t="s">
        <v>19</v>
      </c>
      <c r="C22" s="7"/>
      <c r="D22" s="20">
        <f>D32/D12</f>
        <v>786.94695463796302</v>
      </c>
      <c r="E22" s="7"/>
      <c r="F22" s="20">
        <f>F32/F12</f>
        <v>846.05315894697662</v>
      </c>
      <c r="G22" s="7"/>
      <c r="H22" s="20">
        <f>H32/H12</f>
        <v>879.38467200586479</v>
      </c>
      <c r="I22" s="7"/>
      <c r="J22" s="20">
        <f>J32/J12</f>
        <v>893.36544563189329</v>
      </c>
      <c r="K22" s="7"/>
      <c r="L22" s="20">
        <f>L32/L12</f>
        <v>929.96253879983692</v>
      </c>
      <c r="M22" s="7"/>
      <c r="N22" s="20">
        <f>N32/N12</f>
        <v>870.93319651374406</v>
      </c>
      <c r="P22" s="13"/>
      <c r="Q22" s="13"/>
      <c r="R22" s="13"/>
      <c r="S22" s="13"/>
      <c r="T22" s="13"/>
      <c r="U22" s="13"/>
      <c r="V22" s="13"/>
      <c r="W22" s="13"/>
    </row>
    <row r="23" spans="1:28" x14ac:dyDescent="0.2">
      <c r="C23" s="7"/>
      <c r="D23" s="21"/>
      <c r="E23" s="7"/>
      <c r="F23" s="22"/>
      <c r="G23" s="7"/>
      <c r="H23" s="22"/>
      <c r="I23" s="7"/>
      <c r="J23" s="22"/>
      <c r="K23" s="7"/>
      <c r="L23" s="22"/>
      <c r="M23" s="7"/>
      <c r="N23" s="23"/>
    </row>
    <row r="24" spans="1:28" x14ac:dyDescent="0.2">
      <c r="A24" s="2" t="s">
        <v>20</v>
      </c>
      <c r="C24" s="7"/>
      <c r="D24" s="22"/>
      <c r="E24" s="7"/>
      <c r="F24" s="22"/>
      <c r="G24" s="7"/>
      <c r="H24" s="22"/>
      <c r="I24" s="7"/>
      <c r="J24" s="22"/>
      <c r="K24" s="7"/>
      <c r="L24" s="22"/>
      <c r="M24" s="7"/>
      <c r="N24" s="7"/>
      <c r="P24" s="24"/>
    </row>
    <row r="25" spans="1:28" x14ac:dyDescent="0.2">
      <c r="B25" s="2" t="s">
        <v>10</v>
      </c>
      <c r="C25" s="7"/>
      <c r="D25" s="7">
        <f>D15*D5</f>
        <v>6851280422.4019213</v>
      </c>
      <c r="E25" s="7"/>
      <c r="F25" s="7">
        <f>F15*F5</f>
        <v>7157797295.1193333</v>
      </c>
      <c r="G25" s="7"/>
      <c r="H25" s="7">
        <f>H15*H5</f>
        <v>7644456886.3031712</v>
      </c>
      <c r="I25" s="7"/>
      <c r="J25" s="7">
        <f>J15*J5</f>
        <v>8552033144.809577</v>
      </c>
      <c r="K25" s="7"/>
      <c r="L25" s="7">
        <f>L15*L5</f>
        <v>9370647157.936758</v>
      </c>
      <c r="M25" s="7"/>
      <c r="N25" s="7">
        <f>SUM(D25:L25)</f>
        <v>39576214906.570763</v>
      </c>
      <c r="O25" s="9"/>
      <c r="P25" s="25"/>
    </row>
    <row r="26" spans="1:28" x14ac:dyDescent="0.2">
      <c r="B26" s="2" t="s">
        <v>11</v>
      </c>
      <c r="C26" s="10"/>
      <c r="D26" s="7">
        <f>D16*D6</f>
        <v>1732751135.8740001</v>
      </c>
      <c r="E26" s="10"/>
      <c r="F26" s="7">
        <f>F16*F6</f>
        <v>1871923349.0904121</v>
      </c>
      <c r="G26" s="10"/>
      <c r="H26" s="7">
        <f>H16*H6</f>
        <v>2060218946.9527123</v>
      </c>
      <c r="I26" s="10"/>
      <c r="J26" s="7">
        <f>J16*J6</f>
        <v>2279231590.983573</v>
      </c>
      <c r="K26" s="10"/>
      <c r="L26" s="7">
        <f>L16*L6</f>
        <v>2436038078.4201636</v>
      </c>
      <c r="M26" s="10"/>
      <c r="N26" s="7">
        <f t="shared" ref="N26:N31" si="2">SUM(D26:L26)</f>
        <v>10380163101.320862</v>
      </c>
      <c r="O26" s="9"/>
      <c r="P26" s="25"/>
    </row>
    <row r="27" spans="1:28" x14ac:dyDescent="0.2">
      <c r="B27" s="11" t="s">
        <v>12</v>
      </c>
      <c r="C27" s="10"/>
      <c r="D27" s="7">
        <f t="shared" ref="D27:F31" si="3">D17*D7</f>
        <v>918546622</v>
      </c>
      <c r="E27" s="10"/>
      <c r="F27" s="7">
        <f t="shared" si="3"/>
        <v>582623717</v>
      </c>
      <c r="G27" s="10"/>
      <c r="H27" s="7">
        <f t="shared" ref="H27" si="4">H17*H7</f>
        <v>123166560</v>
      </c>
      <c r="I27" s="10"/>
      <c r="J27" s="7">
        <f>J42</f>
        <v>0</v>
      </c>
      <c r="K27" s="10"/>
      <c r="L27" s="7">
        <f>L42</f>
        <v>0</v>
      </c>
      <c r="M27" s="10"/>
      <c r="N27" s="7">
        <f t="shared" si="2"/>
        <v>1624336899</v>
      </c>
      <c r="O27" s="9"/>
      <c r="P27" s="25"/>
    </row>
    <row r="28" spans="1:28" x14ac:dyDescent="0.2">
      <c r="B28" s="2" t="s">
        <v>13</v>
      </c>
      <c r="C28" s="10"/>
      <c r="D28" s="7">
        <f t="shared" si="3"/>
        <v>1625736418.0371602</v>
      </c>
      <c r="E28" s="10"/>
      <c r="F28" s="7">
        <f t="shared" si="3"/>
        <v>1725878707.7845917</v>
      </c>
      <c r="G28" s="10"/>
      <c r="H28" s="7">
        <f t="shared" ref="H28" si="5">H18*H8</f>
        <v>1854065071.5175965</v>
      </c>
      <c r="I28" s="10"/>
      <c r="J28" s="7">
        <f t="shared" ref="J28" si="6">J18*J8</f>
        <v>1984468431.1485302</v>
      </c>
      <c r="K28" s="10"/>
      <c r="L28" s="7">
        <f t="shared" ref="L28" si="7">L18*L8</f>
        <v>2074028358.0127096</v>
      </c>
      <c r="M28" s="10"/>
      <c r="N28" s="7">
        <f t="shared" si="2"/>
        <v>9264176986.5005875</v>
      </c>
      <c r="O28" s="9"/>
      <c r="P28" s="25"/>
    </row>
    <row r="29" spans="1:28" x14ac:dyDescent="0.2">
      <c r="B29" s="2" t="s">
        <v>14</v>
      </c>
      <c r="C29" s="10"/>
      <c r="D29" s="7">
        <f t="shared" si="3"/>
        <v>1449555757.125</v>
      </c>
      <c r="E29" s="10"/>
      <c r="F29" s="7">
        <f t="shared" si="3"/>
        <v>1604166374.5050001</v>
      </c>
      <c r="G29" s="10"/>
      <c r="H29" s="7">
        <f t="shared" ref="H29" si="8">H19*H9</f>
        <v>1775220163.9140503</v>
      </c>
      <c r="I29" s="10"/>
      <c r="J29" s="7">
        <f t="shared" ref="J29" si="9">J19*J9</f>
        <v>1975810955.3638947</v>
      </c>
      <c r="K29" s="10"/>
      <c r="L29" s="7">
        <f t="shared" ref="L29" si="10">L19*L9</f>
        <v>2173444950.2098594</v>
      </c>
      <c r="M29" s="10"/>
      <c r="N29" s="7">
        <f t="shared" si="2"/>
        <v>8978198201.1178036</v>
      </c>
      <c r="O29" s="9"/>
      <c r="P29" s="25"/>
    </row>
    <row r="30" spans="1:28" x14ac:dyDescent="0.2">
      <c r="B30" s="2" t="s">
        <v>15</v>
      </c>
      <c r="C30" s="10"/>
      <c r="D30" s="7">
        <f t="shared" si="3"/>
        <v>830631.00000000012</v>
      </c>
      <c r="E30" s="10"/>
      <c r="F30" s="7">
        <f t="shared" si="3"/>
        <v>1008110.0000000001</v>
      </c>
      <c r="G30" s="10"/>
      <c r="H30" s="7">
        <f t="shared" ref="H30" si="11">H20*H10</f>
        <v>195976</v>
      </c>
      <c r="I30" s="10"/>
      <c r="J30" s="7">
        <f>J45</f>
        <v>0</v>
      </c>
      <c r="K30" s="10"/>
      <c r="L30" s="7">
        <f t="shared" ref="L30" si="12">L20*L10</f>
        <v>0</v>
      </c>
      <c r="M30" s="10"/>
      <c r="N30" s="7">
        <f t="shared" si="2"/>
        <v>2034717.0000000002</v>
      </c>
      <c r="O30" s="9"/>
      <c r="P30" s="25"/>
    </row>
    <row r="31" spans="1:28" x14ac:dyDescent="0.2">
      <c r="B31" s="11" t="s">
        <v>16</v>
      </c>
      <c r="C31" s="10"/>
      <c r="D31" s="12">
        <f t="shared" si="3"/>
        <v>0</v>
      </c>
      <c r="E31" s="10"/>
      <c r="F31" s="12">
        <f t="shared" si="3"/>
        <v>0</v>
      </c>
      <c r="G31" s="10"/>
      <c r="H31" s="12">
        <f t="shared" ref="H31" si="13">H21*H11</f>
        <v>1135769554</v>
      </c>
      <c r="I31" s="10"/>
      <c r="J31" s="12">
        <f t="shared" ref="J31" si="14">J21*J11</f>
        <v>1984903939</v>
      </c>
      <c r="K31" s="10"/>
      <c r="L31" s="12">
        <f t="shared" ref="L31" si="15">L21*L11</f>
        <v>2245604811.7626843</v>
      </c>
      <c r="M31" s="7"/>
      <c r="N31" s="12">
        <f t="shared" si="2"/>
        <v>5366278304.7626839</v>
      </c>
      <c r="O31" s="9"/>
      <c r="P31" s="25"/>
    </row>
    <row r="32" spans="1:28" x14ac:dyDescent="0.2">
      <c r="B32" s="2" t="s">
        <v>8</v>
      </c>
      <c r="C32" s="7"/>
      <c r="D32" s="8">
        <f>SUM(D25:D31)</f>
        <v>12578700986.438082</v>
      </c>
      <c r="E32" s="7"/>
      <c r="F32" s="8">
        <f>SUM(F25:F31)</f>
        <v>12943397553.499336</v>
      </c>
      <c r="G32" s="7"/>
      <c r="H32" s="8">
        <f>SUM(H25:H31)</f>
        <v>14593093158.687532</v>
      </c>
      <c r="I32" s="7"/>
      <c r="J32" s="8">
        <f>SUM(J25:J31)</f>
        <v>16776448061.305576</v>
      </c>
      <c r="K32" s="7"/>
      <c r="L32" s="8">
        <f>SUM(L25:L31)</f>
        <v>18299763356.342178</v>
      </c>
      <c r="M32" s="7"/>
      <c r="N32" s="8">
        <f>SUM(N25:N31)</f>
        <v>75191403116.27269</v>
      </c>
      <c r="P32" s="25"/>
    </row>
    <row r="33" spans="1:22" x14ac:dyDescent="0.2">
      <c r="C33" s="7"/>
      <c r="E33" s="7"/>
      <c r="G33" s="7"/>
      <c r="I33" s="7"/>
      <c r="K33" s="7"/>
      <c r="M33" s="7"/>
      <c r="N33" s="7"/>
      <c r="P33" s="24"/>
    </row>
    <row r="34" spans="1:22" x14ac:dyDescent="0.2">
      <c r="A34" s="2" t="s">
        <v>21</v>
      </c>
      <c r="C34" s="7"/>
      <c r="D34" s="12">
        <f>'[1]VI. DSH Allocation'!$E$13/'[3]FMAP History'!$B$22</f>
        <v>154369962.85289747</v>
      </c>
      <c r="E34" s="10"/>
      <c r="F34" s="12">
        <f>'[1]VI. DSH Allocation'!$F$13/'[3]FMAP History'!$B$23</f>
        <v>161973765.22533494</v>
      </c>
      <c r="G34" s="10"/>
      <c r="H34" s="12">
        <f>'[1]VI. DSH Allocation'!$G$13/'[3]FMAP History'!$B$24</f>
        <v>160613022.46021122</v>
      </c>
      <c r="I34" s="10"/>
      <c r="J34" s="12">
        <f>'[1]VI. DSH Allocation'!$H$13/'[3]FMAP History'!$B$25</f>
        <v>160250974.2915571</v>
      </c>
      <c r="K34" s="10"/>
      <c r="L34" s="12">
        <f>'[1]VI. DSH Allocation'!$I$13/'[3]FMAP History'!$B$26</f>
        <v>159658937.89901334</v>
      </c>
      <c r="M34" s="7"/>
      <c r="N34" s="12">
        <f>D34+F34+H34+J34+L34</f>
        <v>796866662.72901416</v>
      </c>
      <c r="O34" s="9"/>
      <c r="P34" s="25"/>
    </row>
    <row r="35" spans="1:22" x14ac:dyDescent="0.2">
      <c r="C35" s="7"/>
      <c r="D35" s="10"/>
      <c r="E35" s="7"/>
      <c r="F35" s="10"/>
      <c r="G35" s="7"/>
      <c r="H35" s="10"/>
      <c r="I35" s="7"/>
      <c r="J35" s="10"/>
      <c r="K35" s="7"/>
      <c r="L35" s="10"/>
      <c r="M35" s="7"/>
      <c r="N35" s="10"/>
      <c r="O35" s="9"/>
      <c r="P35" s="25"/>
    </row>
    <row r="36" spans="1:22" x14ac:dyDescent="0.2">
      <c r="C36" s="7"/>
      <c r="E36" s="7"/>
      <c r="G36" s="7"/>
      <c r="I36" s="7"/>
      <c r="K36" s="7"/>
      <c r="M36" s="7"/>
      <c r="N36" s="7"/>
      <c r="P36" s="24"/>
    </row>
    <row r="37" spans="1:22" ht="13.5" thickBot="1" x14ac:dyDescent="0.25">
      <c r="A37" s="2" t="s">
        <v>22</v>
      </c>
      <c r="C37" s="7"/>
      <c r="D37" s="26">
        <f>D34+D32</f>
        <v>12733070949.290979</v>
      </c>
      <c r="E37" s="7"/>
      <c r="F37" s="26">
        <f>F34+F32</f>
        <v>13105371318.72467</v>
      </c>
      <c r="G37" s="7"/>
      <c r="H37" s="26">
        <f>H34+H32</f>
        <v>14753706181.147743</v>
      </c>
      <c r="I37" s="7"/>
      <c r="J37" s="26">
        <f>J34+J32</f>
        <v>16936699035.597134</v>
      </c>
      <c r="K37" s="7"/>
      <c r="L37" s="26">
        <f>L34+L32</f>
        <v>18459422294.241192</v>
      </c>
      <c r="M37" s="7"/>
      <c r="N37" s="27">
        <f>N34+N32</f>
        <v>75988269779.001709</v>
      </c>
      <c r="O37" s="9"/>
      <c r="P37" s="25"/>
    </row>
    <row r="38" spans="1:22" x14ac:dyDescent="0.2">
      <c r="D38" s="28"/>
      <c r="F38" s="28"/>
      <c r="H38" s="28"/>
      <c r="J38" s="28"/>
      <c r="L38" s="28"/>
      <c r="N38" s="8"/>
      <c r="P38" s="24"/>
    </row>
    <row r="39" spans="1:22" x14ac:dyDescent="0.2">
      <c r="A39" s="1" t="s">
        <v>23</v>
      </c>
      <c r="C39" s="7"/>
      <c r="D39" s="29"/>
      <c r="E39" s="7"/>
      <c r="F39" s="29"/>
      <c r="G39" s="7"/>
      <c r="H39" s="29"/>
      <c r="I39" s="7"/>
      <c r="J39" s="29"/>
      <c r="K39" s="7"/>
      <c r="L39" s="29"/>
      <c r="M39" s="7"/>
      <c r="N39" s="7"/>
      <c r="P39" s="24"/>
      <c r="S39" s="3"/>
      <c r="T39" s="3"/>
      <c r="U39" s="3"/>
    </row>
    <row r="40" spans="1:22" x14ac:dyDescent="0.2">
      <c r="B40" s="2" t="s">
        <v>10</v>
      </c>
      <c r="C40" s="7"/>
      <c r="D40" s="7">
        <f>'[1]IV. Schedule C as Adjusted'!$C$17</f>
        <v>3415789172</v>
      </c>
      <c r="E40" s="7"/>
      <c r="F40" s="7">
        <f>'[1]IV. Schedule C as Adjusted'!$D$17</f>
        <v>3586504387</v>
      </c>
      <c r="G40" s="7"/>
      <c r="H40" s="7">
        <f>'[1]IV. Schedule C as Adjusted'!$E$17</f>
        <v>3527885273</v>
      </c>
      <c r="I40" s="7"/>
      <c r="J40" s="7">
        <f>'[1]IV. Schedule C as Adjusted'!$F$17+'[1]IV. Schedule C as Adjusted'!$F$22</f>
        <v>3588001163</v>
      </c>
      <c r="K40" s="7"/>
      <c r="L40" s="7">
        <f>'[1]IV. Schedule C as Adjusted'!$G$17+'[1]IV. Schedule C as Adjusted'!$G$22+'[4]Exp by Year'!$AG$3+'[5]FY 16 IBNR'!$R$25</f>
        <v>3982320063.8656373</v>
      </c>
      <c r="M40" s="7"/>
      <c r="N40" s="7">
        <f t="shared" ref="N40:N45" si="16">SUM(D40:L40)</f>
        <v>18100500058.865639</v>
      </c>
      <c r="P40" s="25"/>
      <c r="Q40" s="8"/>
      <c r="R40" s="30"/>
      <c r="S40" s="25"/>
      <c r="T40" s="8"/>
      <c r="U40" s="25"/>
      <c r="V40" s="8"/>
    </row>
    <row r="41" spans="1:22" x14ac:dyDescent="0.2">
      <c r="B41" s="2" t="s">
        <v>11</v>
      </c>
      <c r="C41" s="7"/>
      <c r="D41" s="7">
        <f>'[1]IV. Schedule C as Adjusted'!$C$25</f>
        <v>1349590806</v>
      </c>
      <c r="E41" s="7"/>
      <c r="F41" s="7">
        <f>'[1]IV. Schedule C as Adjusted'!$D$25</f>
        <v>1427969861</v>
      </c>
      <c r="G41" s="7"/>
      <c r="H41" s="7">
        <f>'[1]IV. Schedule C as Adjusted'!$E$25</f>
        <v>1538667090</v>
      </c>
      <c r="I41" s="7"/>
      <c r="J41" s="7">
        <f>'[1]IV. Schedule C as Adjusted'!$F$25</f>
        <v>1715172037</v>
      </c>
      <c r="K41" s="7"/>
      <c r="L41" s="7">
        <f>'[1]IV. Schedule C as Adjusted'!$G$25+'[4]Exp by Year'!$AH$3+'[5]FY 16 IBNR'!$S$25</f>
        <v>1752687570.3536522</v>
      </c>
      <c r="M41" s="7"/>
      <c r="N41" s="7">
        <f t="shared" si="16"/>
        <v>7784087364.353652</v>
      </c>
      <c r="P41" s="25"/>
      <c r="Q41" s="8"/>
    </row>
    <row r="42" spans="1:22" x14ac:dyDescent="0.2">
      <c r="B42" s="11" t="s">
        <v>12</v>
      </c>
      <c r="C42" s="7"/>
      <c r="D42" s="7">
        <f>'[1]IV. Schedule C as Adjusted'!$C$16+'[1]IV. Schedule C as Adjusted'!$C$23</f>
        <v>918546622</v>
      </c>
      <c r="E42" s="7"/>
      <c r="F42" s="7">
        <f>'[1]IV. Schedule C as Adjusted'!$D$16+'[1]IV. Schedule C as Adjusted'!$D$23</f>
        <v>582623717</v>
      </c>
      <c r="G42" s="7"/>
      <c r="H42" s="7">
        <f>'[1]IV. Schedule C as Adjusted'!$E$16+'[1]IV. Schedule C as Adjusted'!$E$23</f>
        <v>123166560</v>
      </c>
      <c r="I42" s="7"/>
      <c r="J42" s="7">
        <v>0</v>
      </c>
      <c r="K42" s="7"/>
      <c r="L42" s="7">
        <v>0</v>
      </c>
      <c r="M42" s="10"/>
      <c r="N42" s="7">
        <f t="shared" si="16"/>
        <v>1624336899</v>
      </c>
      <c r="O42" s="8"/>
      <c r="P42" s="25"/>
      <c r="Q42" s="8"/>
    </row>
    <row r="43" spans="1:22" x14ac:dyDescent="0.2">
      <c r="B43" s="2" t="s">
        <v>13</v>
      </c>
      <c r="C43" s="7"/>
      <c r="D43" s="7">
        <f>'[1]IV. Schedule C as Adjusted'!$C$18</f>
        <v>1062183658</v>
      </c>
      <c r="E43" s="7"/>
      <c r="F43" s="7">
        <f>'[1]IV. Schedule C as Adjusted'!$D$18</f>
        <v>1167575274</v>
      </c>
      <c r="G43" s="7"/>
      <c r="H43" s="7">
        <f>'[1]IV. Schedule C as Adjusted'!$E$18</f>
        <v>1196152014</v>
      </c>
      <c r="I43" s="7"/>
      <c r="J43" s="7">
        <f>'[1]IV. Schedule C as Adjusted'!$F$18</f>
        <v>1245896337</v>
      </c>
      <c r="K43" s="7"/>
      <c r="L43" s="7">
        <f>'[1]IV. Schedule C as Adjusted'!$G$18+'[4]Exp by Year'!$AP$3+'[5]FY 16 IBNR'!$U$25</f>
        <v>1267554521.9980927</v>
      </c>
      <c r="M43" s="10"/>
      <c r="N43" s="7">
        <f t="shared" si="16"/>
        <v>5939361804.9980927</v>
      </c>
      <c r="O43" s="8"/>
      <c r="P43" s="25"/>
      <c r="Q43" s="8"/>
      <c r="R43" s="8"/>
    </row>
    <row r="44" spans="1:22" x14ac:dyDescent="0.2">
      <c r="B44" s="2" t="s">
        <v>14</v>
      </c>
      <c r="C44" s="7"/>
      <c r="D44" s="7">
        <f>'[1]IV. Schedule C as Adjusted'!$C$19</f>
        <v>939086691</v>
      </c>
      <c r="E44" s="7"/>
      <c r="F44" s="7">
        <f>'[1]IV. Schedule C as Adjusted'!$D$19</f>
        <v>1005675270</v>
      </c>
      <c r="G44" s="7"/>
      <c r="H44" s="7">
        <f>'[1]IV. Schedule C as Adjusted'!$E$19</f>
        <v>1067615389</v>
      </c>
      <c r="I44" s="7"/>
      <c r="J44" s="7">
        <f>'[1]IV. Schedule C as Adjusted'!$F$19</f>
        <v>1170344447</v>
      </c>
      <c r="K44" s="7"/>
      <c r="L44" s="7">
        <f>'[1]IV. Schedule C as Adjusted'!$G$19+'[4]Exp by Year'!$AQ$3</f>
        <v>1240529765.7228465</v>
      </c>
      <c r="M44" s="7"/>
      <c r="N44" s="7">
        <f t="shared" si="16"/>
        <v>5423251562.722847</v>
      </c>
      <c r="O44" s="8"/>
      <c r="P44" s="25"/>
      <c r="Q44" s="8"/>
      <c r="R44" s="8"/>
    </row>
    <row r="45" spans="1:22" x14ac:dyDescent="0.2">
      <c r="B45" s="2" t="s">
        <v>15</v>
      </c>
      <c r="C45" s="7"/>
      <c r="D45" s="7">
        <f>'[1]IV. Schedule C as Adjusted'!$C$22</f>
        <v>830631</v>
      </c>
      <c r="E45" s="7"/>
      <c r="F45" s="7">
        <f>'[1]IV. Schedule C as Adjusted'!$D$22</f>
        <v>1008110</v>
      </c>
      <c r="G45" s="7"/>
      <c r="H45" s="7">
        <f>'[1]IV. Schedule C as Adjusted'!$E$22</f>
        <v>195976</v>
      </c>
      <c r="I45" s="7"/>
      <c r="J45" s="7">
        <v>0</v>
      </c>
      <c r="K45" s="7"/>
      <c r="L45" s="7">
        <v>0</v>
      </c>
      <c r="M45" s="10"/>
      <c r="N45" s="10">
        <f t="shared" si="16"/>
        <v>2034717</v>
      </c>
      <c r="O45" s="8"/>
      <c r="P45" s="25"/>
      <c r="Q45" s="25"/>
      <c r="R45" s="25"/>
    </row>
    <row r="46" spans="1:22" x14ac:dyDescent="0.2">
      <c r="B46" s="11" t="s">
        <v>16</v>
      </c>
      <c r="C46" s="7"/>
      <c r="D46" s="7">
        <f>'[1]IV. Schedule C as Adjusted'!$C$21</f>
        <v>0</v>
      </c>
      <c r="E46" s="7"/>
      <c r="F46" s="7">
        <f>'[1]IV. Schedule C as Adjusted'!$D$21</f>
        <v>0</v>
      </c>
      <c r="G46" s="7"/>
      <c r="H46" s="7">
        <f>'[1]IV. Schedule C as Adjusted'!$E$21</f>
        <v>1135769554</v>
      </c>
      <c r="I46" s="7"/>
      <c r="J46" s="7">
        <f>'[1]IV. Schedule C as Adjusted'!$F$21+'[1]IV. Schedule C as Adjusted'!$F$16+'[1]IV. Schedule C as Adjusted'!$F$23</f>
        <v>1984903939</v>
      </c>
      <c r="K46" s="7"/>
      <c r="L46" s="7">
        <f>'[1]IV. Schedule C as Adjusted'!$G$21+'[1]IV. Schedule C as Adjusted'!$G$16+'[1]IV. Schedule C as Adjusted'!$G$23+'[4]Exp by Year'!$AI$3+'[5]FY 16 IBNR'!$T$25</f>
        <v>2245604811.7626843</v>
      </c>
      <c r="M46" s="10"/>
      <c r="N46" s="10">
        <f t="shared" ref="N46:N48" si="17">SUM(D46:L46)</f>
        <v>5366278304.7626839</v>
      </c>
      <c r="O46" s="8"/>
      <c r="P46" s="25"/>
      <c r="Q46" s="25"/>
      <c r="R46" s="25"/>
    </row>
    <row r="47" spans="1:22" x14ac:dyDescent="0.2">
      <c r="B47" s="11" t="s">
        <v>24</v>
      </c>
      <c r="C47" s="7"/>
      <c r="D47" s="7">
        <f>'[1]IV. Schedule C as Adjusted'!$C$26</f>
        <v>22866717</v>
      </c>
      <c r="E47" s="10"/>
      <c r="F47" s="7">
        <f>'[1]IV. Schedule C as Adjusted'!$D$26</f>
        <v>97192513</v>
      </c>
      <c r="G47" s="10"/>
      <c r="H47" s="7">
        <f>'[1]IV. Schedule C as Adjusted'!$E$26</f>
        <v>53888765</v>
      </c>
      <c r="I47" s="10"/>
      <c r="J47" s="7">
        <f>'[1]IV. Schedule C as Adjusted'!$F$26</f>
        <v>13437080</v>
      </c>
      <c r="K47" s="10"/>
      <c r="L47" s="7">
        <f>'[1]IV. Schedule C as Adjusted'!$G$26</f>
        <v>5038840</v>
      </c>
      <c r="M47" s="10"/>
      <c r="N47" s="10">
        <f t="shared" si="17"/>
        <v>192423915</v>
      </c>
      <c r="O47" s="8"/>
      <c r="P47" s="25"/>
      <c r="Q47" s="25"/>
      <c r="R47" s="25"/>
    </row>
    <row r="48" spans="1:22" x14ac:dyDescent="0.2">
      <c r="B48" s="42" t="s">
        <v>25</v>
      </c>
      <c r="C48" s="7"/>
      <c r="D48" s="12">
        <f>'[1]IV. Schedule C as Adjusted'!$C$24</f>
        <v>296636120</v>
      </c>
      <c r="E48" s="10"/>
      <c r="F48" s="12">
        <f>'[1]IV. Schedule C as Adjusted'!$D$24</f>
        <v>558334298</v>
      </c>
      <c r="G48" s="10"/>
      <c r="H48" s="12">
        <f>'[1]IV. Schedule C as Adjusted'!$E$24</f>
        <v>240250917</v>
      </c>
      <c r="I48" s="10"/>
      <c r="J48" s="12">
        <f>'[1]IV. Schedule C as Adjusted'!$F$24</f>
        <v>119071612</v>
      </c>
      <c r="K48" s="10"/>
      <c r="L48" s="12">
        <f>'[6]SNCP Tracking'!$N$138</f>
        <v>0</v>
      </c>
      <c r="M48" s="10"/>
      <c r="N48" s="12">
        <f t="shared" si="17"/>
        <v>1214292947</v>
      </c>
      <c r="O48" s="8"/>
      <c r="P48" s="25"/>
      <c r="Q48" s="25"/>
      <c r="R48" s="25"/>
    </row>
    <row r="49" spans="1:18" x14ac:dyDescent="0.2">
      <c r="B49" s="2" t="s">
        <v>26</v>
      </c>
      <c r="C49" s="7"/>
      <c r="D49" s="7">
        <f>SUM(D40:D48)</f>
        <v>8005530417</v>
      </c>
      <c r="E49" s="7"/>
      <c r="F49" s="7">
        <f>SUM(F40:F48)</f>
        <v>8426883430</v>
      </c>
      <c r="G49" s="7"/>
      <c r="H49" s="7">
        <f>SUM(H40:H48)</f>
        <v>8883591538</v>
      </c>
      <c r="I49" s="7"/>
      <c r="J49" s="7">
        <f>SUM(J40:J48)</f>
        <v>9836826615</v>
      </c>
      <c r="K49" s="7"/>
      <c r="L49" s="7">
        <f>SUM(L40:L48)</f>
        <v>10493735573.702913</v>
      </c>
      <c r="M49" s="7"/>
      <c r="N49" s="7">
        <f>SUM(N40:N48)</f>
        <v>45646567573.702911</v>
      </c>
      <c r="O49" s="8"/>
      <c r="P49" s="25"/>
      <c r="Q49" s="8"/>
      <c r="R49" s="8"/>
    </row>
    <row r="50" spans="1:18" x14ac:dyDescent="0.2">
      <c r="C50" s="7"/>
      <c r="D50" s="7"/>
      <c r="E50" s="7"/>
      <c r="F50" s="7"/>
      <c r="G50" s="7"/>
      <c r="H50" s="7"/>
      <c r="I50" s="7"/>
      <c r="J50" s="7"/>
      <c r="K50" s="7"/>
      <c r="L50" s="7"/>
      <c r="M50" s="7"/>
      <c r="N50" s="7"/>
      <c r="O50" s="8"/>
      <c r="P50" s="31"/>
    </row>
    <row r="51" spans="1:18" x14ac:dyDescent="0.2">
      <c r="B51" s="2" t="s">
        <v>27</v>
      </c>
      <c r="C51" s="7"/>
      <c r="D51" s="12">
        <f>'[1]IV. Schedule C as Adjusted'!$C$20</f>
        <v>155762651</v>
      </c>
      <c r="E51" s="7"/>
      <c r="F51" s="12">
        <f>'[1]IV. Schedule C as Adjusted'!$D$20</f>
        <v>163493529</v>
      </c>
      <c r="G51" s="7"/>
      <c r="H51" s="12">
        <f>'[1]IV. Schedule C as Adjusted'!$E$20</f>
        <v>162262955</v>
      </c>
      <c r="I51" s="7"/>
      <c r="J51" s="12">
        <f>'[1]IV. Schedule C as Adjusted'!$F$20</f>
        <v>160244372</v>
      </c>
      <c r="K51" s="7"/>
      <c r="L51" s="12">
        <f>L34</f>
        <v>159658937.89901334</v>
      </c>
      <c r="M51" s="7"/>
      <c r="N51" s="12">
        <f>SUM(D51:L51)</f>
        <v>801422444.89901328</v>
      </c>
      <c r="P51" s="32"/>
    </row>
    <row r="52" spans="1:18" x14ac:dyDescent="0.2">
      <c r="C52" s="7"/>
      <c r="D52" s="7"/>
      <c r="E52" s="7"/>
      <c r="F52" s="7"/>
      <c r="G52" s="7"/>
      <c r="H52" s="7"/>
      <c r="I52" s="7"/>
      <c r="J52" s="7"/>
      <c r="K52" s="7"/>
      <c r="L52" s="7"/>
      <c r="M52" s="7"/>
      <c r="N52" s="7"/>
      <c r="P52" s="31"/>
    </row>
    <row r="53" spans="1:18" ht="13.5" thickBot="1" x14ac:dyDescent="0.25">
      <c r="A53" s="2" t="s">
        <v>28</v>
      </c>
      <c r="C53" s="7"/>
      <c r="D53" s="27">
        <f>D51+D49</f>
        <v>8161293068</v>
      </c>
      <c r="E53" s="7"/>
      <c r="F53" s="27">
        <f>F51+F49</f>
        <v>8590376959</v>
      </c>
      <c r="G53" s="7"/>
      <c r="H53" s="27">
        <f>H51+H49</f>
        <v>9045854493</v>
      </c>
      <c r="I53" s="7"/>
      <c r="J53" s="27">
        <f>J51+J49</f>
        <v>9997070987</v>
      </c>
      <c r="K53" s="7"/>
      <c r="L53" s="27">
        <f>L51+L49</f>
        <v>10653394511.601927</v>
      </c>
      <c r="M53" s="7"/>
      <c r="N53" s="27">
        <f>N51+N49</f>
        <v>46447990018.601921</v>
      </c>
      <c r="P53" s="25"/>
    </row>
    <row r="54" spans="1:18" x14ac:dyDescent="0.2">
      <c r="C54" s="7"/>
      <c r="D54" s="8"/>
      <c r="E54" s="8"/>
      <c r="F54" s="8"/>
      <c r="G54" s="8"/>
      <c r="H54" s="8"/>
      <c r="I54" s="8"/>
      <c r="J54" s="8"/>
      <c r="K54" s="8"/>
      <c r="L54" s="8"/>
      <c r="M54" s="8"/>
      <c r="N54" s="8"/>
      <c r="P54" s="24"/>
    </row>
    <row r="55" spans="1:18" x14ac:dyDescent="0.2">
      <c r="A55" s="2" t="s">
        <v>29</v>
      </c>
      <c r="C55" s="7"/>
      <c r="D55" s="20"/>
      <c r="E55" s="7"/>
      <c r="F55" s="20"/>
      <c r="G55" s="7"/>
      <c r="H55" s="20"/>
      <c r="I55" s="7"/>
      <c r="J55" s="20"/>
      <c r="K55" s="7"/>
      <c r="L55" s="20"/>
      <c r="M55" s="7"/>
      <c r="N55" s="10"/>
    </row>
    <row r="56" spans="1:18" x14ac:dyDescent="0.2">
      <c r="B56" s="2" t="s">
        <v>10</v>
      </c>
      <c r="C56" s="7"/>
      <c r="D56" s="23">
        <f t="shared" ref="D56:D61" si="18">ROUND((D40/D5),2)</f>
        <v>291.8</v>
      </c>
      <c r="E56" s="7"/>
      <c r="F56" s="23">
        <f t="shared" ref="F56:F61" si="19">ROUND((F40/F5),2)</f>
        <v>308.51</v>
      </c>
      <c r="G56" s="7"/>
      <c r="H56" s="23">
        <f t="shared" ref="H56:H62" si="20">ROUND((H40/H5),2)</f>
        <v>298.93</v>
      </c>
      <c r="I56" s="7"/>
      <c r="J56" s="23">
        <f>ROUND((J40/J5),2)</f>
        <v>285.89</v>
      </c>
      <c r="K56" s="7"/>
      <c r="L56" s="23">
        <f>ROUND((L40/L5),2)</f>
        <v>304.64</v>
      </c>
      <c r="M56" s="7"/>
      <c r="N56" s="23"/>
      <c r="O56" s="13"/>
    </row>
    <row r="57" spans="1:18" x14ac:dyDescent="0.2">
      <c r="B57" s="2" t="s">
        <v>11</v>
      </c>
      <c r="C57" s="7"/>
      <c r="D57" s="23">
        <f t="shared" si="18"/>
        <v>689.62</v>
      </c>
      <c r="E57" s="7"/>
      <c r="F57" s="23">
        <f t="shared" si="19"/>
        <v>715.95</v>
      </c>
      <c r="G57" s="7"/>
      <c r="H57" s="23">
        <f t="shared" si="20"/>
        <v>743</v>
      </c>
      <c r="I57" s="7"/>
      <c r="J57" s="23">
        <f>ROUND((J41/J6),2)</f>
        <v>793.56</v>
      </c>
      <c r="K57" s="7"/>
      <c r="L57" s="23">
        <f>ROUND((L41/L6),2)</f>
        <v>804.24</v>
      </c>
      <c r="M57" s="7"/>
      <c r="N57" s="23"/>
      <c r="O57" s="13"/>
    </row>
    <row r="58" spans="1:18" x14ac:dyDescent="0.2">
      <c r="B58" s="11" t="s">
        <v>12</v>
      </c>
      <c r="C58" s="7"/>
      <c r="D58" s="23">
        <f t="shared" si="18"/>
        <v>562.32000000000005</v>
      </c>
      <c r="E58" s="7"/>
      <c r="F58" s="23">
        <f t="shared" si="19"/>
        <v>601.19000000000005</v>
      </c>
      <c r="G58" s="7"/>
      <c r="H58" s="23">
        <f t="shared" si="20"/>
        <v>596.42999999999995</v>
      </c>
      <c r="I58" s="7"/>
      <c r="J58" s="23">
        <v>0</v>
      </c>
      <c r="K58" s="7"/>
      <c r="L58" s="23">
        <v>0</v>
      </c>
      <c r="M58" s="7"/>
      <c r="N58" s="23"/>
      <c r="O58" s="13"/>
      <c r="P58" s="7"/>
    </row>
    <row r="59" spans="1:18" x14ac:dyDescent="0.2">
      <c r="B59" s="2" t="s">
        <v>13</v>
      </c>
      <c r="C59" s="7"/>
      <c r="D59" s="23">
        <f t="shared" si="18"/>
        <v>3095.18</v>
      </c>
      <c r="E59" s="7"/>
      <c r="F59" s="23">
        <f t="shared" si="19"/>
        <v>3371.53</v>
      </c>
      <c r="G59" s="7"/>
      <c r="H59" s="23">
        <f t="shared" si="20"/>
        <v>3382.44</v>
      </c>
      <c r="I59" s="7"/>
      <c r="J59" s="23">
        <f>ROUND((J43/J8),2)</f>
        <v>3462.76</v>
      </c>
      <c r="K59" s="7"/>
      <c r="L59" s="23">
        <f>ROUND((L43/L8),2)</f>
        <v>3546.11</v>
      </c>
      <c r="M59" s="7"/>
      <c r="N59" s="23"/>
      <c r="O59" s="13"/>
      <c r="P59" s="7"/>
    </row>
    <row r="60" spans="1:18" x14ac:dyDescent="0.2">
      <c r="B60" s="2" t="s">
        <v>14</v>
      </c>
      <c r="C60" s="7"/>
      <c r="D60" s="23">
        <f t="shared" si="18"/>
        <v>3188.93</v>
      </c>
      <c r="E60" s="7"/>
      <c r="F60" s="23">
        <f t="shared" si="19"/>
        <v>3271.06</v>
      </c>
      <c r="G60" s="7"/>
      <c r="H60" s="23">
        <f t="shared" si="20"/>
        <v>3326.21</v>
      </c>
      <c r="I60" s="7"/>
      <c r="J60" s="23">
        <f>ROUND((J44/J9),2)</f>
        <v>3472.65</v>
      </c>
      <c r="K60" s="7"/>
      <c r="L60" s="23">
        <f>ROUND((L44/L9),2)</f>
        <v>3546.96</v>
      </c>
      <c r="M60" s="7"/>
      <c r="N60" s="23"/>
      <c r="O60" s="13"/>
      <c r="P60" s="7"/>
    </row>
    <row r="61" spans="1:18" x14ac:dyDescent="0.2">
      <c r="B61" s="2" t="s">
        <v>15</v>
      </c>
      <c r="C61" s="7"/>
      <c r="D61" s="23">
        <f t="shared" si="18"/>
        <v>16.600000000000001</v>
      </c>
      <c r="E61" s="7"/>
      <c r="F61" s="23">
        <f t="shared" si="19"/>
        <v>18.010000000000002</v>
      </c>
      <c r="G61" s="7"/>
      <c r="H61" s="23">
        <f t="shared" si="20"/>
        <v>13.17</v>
      </c>
      <c r="I61" s="7"/>
      <c r="J61" s="23">
        <v>0</v>
      </c>
      <c r="K61" s="7"/>
      <c r="L61" s="23">
        <v>0</v>
      </c>
      <c r="M61" s="7"/>
      <c r="N61" s="23"/>
      <c r="O61" s="13"/>
      <c r="P61" s="7"/>
    </row>
    <row r="62" spans="1:18" x14ac:dyDescent="0.2">
      <c r="B62" s="11" t="s">
        <v>16</v>
      </c>
      <c r="C62" s="7"/>
      <c r="D62" s="23">
        <v>0</v>
      </c>
      <c r="E62" s="7"/>
      <c r="F62" s="23">
        <v>0</v>
      </c>
      <c r="G62" s="7"/>
      <c r="H62" s="23">
        <f t="shared" si="20"/>
        <v>622.04</v>
      </c>
      <c r="I62" s="7"/>
      <c r="J62" s="23">
        <f>ROUND((J46/J11),2)</f>
        <v>588.94000000000005</v>
      </c>
      <c r="K62" s="7"/>
      <c r="L62" s="23">
        <f>ROUND((L46/L11),2)</f>
        <v>603.75</v>
      </c>
      <c r="M62" s="7"/>
      <c r="N62" s="23"/>
      <c r="O62" s="13"/>
      <c r="P62" s="7"/>
    </row>
    <row r="63" spans="1:18" x14ac:dyDescent="0.2">
      <c r="C63" s="7"/>
      <c r="D63" s="17"/>
      <c r="E63" s="17"/>
      <c r="F63" s="17"/>
      <c r="G63" s="10"/>
      <c r="H63" s="17"/>
      <c r="I63" s="10"/>
      <c r="J63" s="17"/>
      <c r="K63" s="10"/>
      <c r="L63" s="17"/>
      <c r="M63" s="7"/>
      <c r="N63" s="23"/>
      <c r="O63" s="13"/>
      <c r="P63" s="7"/>
    </row>
    <row r="64" spans="1:18" x14ac:dyDescent="0.2">
      <c r="C64" s="7"/>
      <c r="D64" s="7"/>
      <c r="E64" s="7"/>
      <c r="F64" s="7"/>
      <c r="G64" s="7"/>
      <c r="H64" s="7"/>
      <c r="I64" s="7"/>
      <c r="J64" s="7"/>
      <c r="K64" s="7"/>
      <c r="L64" s="7"/>
      <c r="M64" s="7"/>
      <c r="N64" s="7"/>
      <c r="P64" s="7"/>
    </row>
    <row r="65" spans="1:17" x14ac:dyDescent="0.2">
      <c r="A65" s="1" t="s">
        <v>30</v>
      </c>
      <c r="C65" s="7"/>
      <c r="D65" s="7">
        <f>D37-D53</f>
        <v>4571777881.2909794</v>
      </c>
      <c r="E65" s="7"/>
      <c r="F65" s="7">
        <f>F37-F53</f>
        <v>4514994359.7246704</v>
      </c>
      <c r="G65" s="7"/>
      <c r="H65" s="7">
        <f>H37-H53</f>
        <v>5707851688.1477432</v>
      </c>
      <c r="I65" s="7"/>
      <c r="J65" s="7">
        <f>J37-J53</f>
        <v>6939628048.5971336</v>
      </c>
      <c r="K65" s="7"/>
      <c r="L65" s="7">
        <f>L37-L53</f>
        <v>7806027782.6392651</v>
      </c>
      <c r="M65" s="7"/>
      <c r="N65" s="33">
        <f>N37-N53</f>
        <v>29540279760.399788</v>
      </c>
      <c r="O65" s="33"/>
      <c r="P65" s="29"/>
      <c r="Q65" s="34"/>
    </row>
    <row r="66" spans="1:17" x14ac:dyDescent="0.2">
      <c r="A66" s="1" t="s">
        <v>31</v>
      </c>
      <c r="C66" s="7"/>
      <c r="D66" s="8">
        <f>D65</f>
        <v>4571777881.2909794</v>
      </c>
      <c r="E66" s="7"/>
      <c r="F66" s="8">
        <f>F65+D66</f>
        <v>9086772241.0156498</v>
      </c>
      <c r="G66" s="7"/>
      <c r="H66" s="8">
        <f>H65+F66</f>
        <v>14794623929.163393</v>
      </c>
      <c r="I66" s="7"/>
      <c r="J66" s="8">
        <f>J65+H66</f>
        <v>21734251977.760529</v>
      </c>
      <c r="K66" s="7"/>
      <c r="L66" s="8">
        <f>L65+J66</f>
        <v>29540279760.399796</v>
      </c>
      <c r="M66" s="7"/>
      <c r="N66" s="35"/>
      <c r="O66" s="8"/>
      <c r="P66" s="7"/>
      <c r="Q66" s="8"/>
    </row>
    <row r="67" spans="1:17" x14ac:dyDescent="0.2">
      <c r="A67" s="1"/>
      <c r="C67" s="7"/>
      <c r="D67" s="8"/>
      <c r="E67" s="7"/>
      <c r="F67" s="8"/>
      <c r="G67" s="7"/>
      <c r="H67" s="8"/>
      <c r="I67" s="7"/>
      <c r="J67" s="8"/>
      <c r="K67" s="7"/>
      <c r="L67" s="8"/>
      <c r="M67" s="7"/>
      <c r="N67" s="8"/>
      <c r="O67" s="8"/>
      <c r="P67" s="7"/>
    </row>
    <row r="68" spans="1:17" x14ac:dyDescent="0.2">
      <c r="A68" s="11" t="s">
        <v>32</v>
      </c>
      <c r="C68" s="7"/>
      <c r="D68" s="8"/>
      <c r="E68" s="7"/>
      <c r="F68" s="8"/>
      <c r="G68" s="7"/>
      <c r="H68" s="8"/>
      <c r="I68" s="7"/>
      <c r="J68" s="8"/>
      <c r="K68" s="7"/>
      <c r="L68" s="8"/>
      <c r="M68" s="7"/>
      <c r="N68" s="8"/>
      <c r="O68" s="8"/>
      <c r="P68" s="7"/>
    </row>
    <row r="69" spans="1:17" x14ac:dyDescent="0.2">
      <c r="A69" s="1"/>
      <c r="B69" s="2" t="s">
        <v>10</v>
      </c>
      <c r="C69" s="7"/>
      <c r="D69" s="7">
        <f t="shared" ref="D69:D75" si="21">D25-D40</f>
        <v>3435491250.4019213</v>
      </c>
      <c r="E69" s="7"/>
      <c r="F69" s="7">
        <f t="shared" ref="F69:F75" si="22">F25-F40</f>
        <v>3571292908.1193333</v>
      </c>
      <c r="G69" s="7"/>
      <c r="H69" s="7">
        <f t="shared" ref="H69:H75" si="23">H25-H40</f>
        <v>4116571613.3031712</v>
      </c>
      <c r="I69" s="7"/>
      <c r="J69" s="7">
        <f t="shared" ref="J69:J75" si="24">J25-J40</f>
        <v>4964031981.809577</v>
      </c>
      <c r="K69" s="7"/>
      <c r="L69" s="7">
        <f t="shared" ref="L69:L75" si="25">L25-L40</f>
        <v>5388327094.0711212</v>
      </c>
      <c r="M69" s="7"/>
      <c r="N69" s="7">
        <f t="shared" ref="N69:N78" si="26">SUM(D69:M69)</f>
        <v>21475714847.705124</v>
      </c>
      <c r="O69" s="7"/>
      <c r="P69" s="7"/>
    </row>
    <row r="70" spans="1:17" x14ac:dyDescent="0.2">
      <c r="A70" s="1"/>
      <c r="B70" s="2" t="s">
        <v>11</v>
      </c>
      <c r="C70" s="7"/>
      <c r="D70" s="7">
        <f t="shared" si="21"/>
        <v>383160329.87400007</v>
      </c>
      <c r="E70" s="7"/>
      <c r="F70" s="7">
        <f t="shared" si="22"/>
        <v>443953488.09041214</v>
      </c>
      <c r="G70" s="7"/>
      <c r="H70" s="7">
        <f t="shared" si="23"/>
        <v>521551856.9527123</v>
      </c>
      <c r="I70" s="7"/>
      <c r="J70" s="7">
        <f t="shared" si="24"/>
        <v>564059553.98357296</v>
      </c>
      <c r="K70" s="7"/>
      <c r="L70" s="7">
        <f t="shared" si="25"/>
        <v>683350508.06651139</v>
      </c>
      <c r="M70" s="7"/>
      <c r="N70" s="7">
        <f t="shared" si="26"/>
        <v>2596075736.9672089</v>
      </c>
      <c r="O70" s="7"/>
      <c r="P70" s="7"/>
    </row>
    <row r="71" spans="1:17" x14ac:dyDescent="0.2">
      <c r="A71" s="1"/>
      <c r="B71" s="11" t="s">
        <v>12</v>
      </c>
      <c r="C71" s="7"/>
      <c r="D71" s="7">
        <f t="shared" si="21"/>
        <v>0</v>
      </c>
      <c r="E71" s="7"/>
      <c r="F71" s="7">
        <f t="shared" si="22"/>
        <v>0</v>
      </c>
      <c r="G71" s="7"/>
      <c r="H71" s="7">
        <f t="shared" si="23"/>
        <v>0</v>
      </c>
      <c r="I71" s="7"/>
      <c r="J71" s="7">
        <f t="shared" si="24"/>
        <v>0</v>
      </c>
      <c r="K71" s="7"/>
      <c r="L71" s="7">
        <f t="shared" si="25"/>
        <v>0</v>
      </c>
      <c r="M71" s="10"/>
      <c r="N71" s="7">
        <f t="shared" si="26"/>
        <v>0</v>
      </c>
      <c r="O71" s="7"/>
      <c r="P71" s="7"/>
    </row>
    <row r="72" spans="1:17" x14ac:dyDescent="0.2">
      <c r="A72" s="1"/>
      <c r="B72" s="2" t="s">
        <v>13</v>
      </c>
      <c r="C72" s="7"/>
      <c r="D72" s="7">
        <f t="shared" si="21"/>
        <v>563552760.03716016</v>
      </c>
      <c r="E72" s="7"/>
      <c r="F72" s="7">
        <f t="shared" si="22"/>
        <v>558303433.78459167</v>
      </c>
      <c r="G72" s="7"/>
      <c r="H72" s="7">
        <f t="shared" si="23"/>
        <v>657913057.51759648</v>
      </c>
      <c r="I72" s="7"/>
      <c r="J72" s="7">
        <f t="shared" si="24"/>
        <v>738572094.14853024</v>
      </c>
      <c r="K72" s="7"/>
      <c r="L72" s="7">
        <f t="shared" si="25"/>
        <v>806473836.01461697</v>
      </c>
      <c r="M72" s="10"/>
      <c r="N72" s="7">
        <f t="shared" si="26"/>
        <v>3324815181.5024958</v>
      </c>
      <c r="O72" s="7"/>
      <c r="P72" s="7"/>
    </row>
    <row r="73" spans="1:17" x14ac:dyDescent="0.2">
      <c r="A73" s="1"/>
      <c r="B73" s="2" t="s">
        <v>14</v>
      </c>
      <c r="C73" s="7"/>
      <c r="D73" s="7">
        <f t="shared" si="21"/>
        <v>510469066.125</v>
      </c>
      <c r="E73" s="7"/>
      <c r="F73" s="7">
        <f t="shared" si="22"/>
        <v>598491104.50500011</v>
      </c>
      <c r="G73" s="7"/>
      <c r="H73" s="7">
        <f t="shared" si="23"/>
        <v>707604774.91405034</v>
      </c>
      <c r="I73" s="7"/>
      <c r="J73" s="7">
        <f t="shared" si="24"/>
        <v>805466508.3638947</v>
      </c>
      <c r="K73" s="7"/>
      <c r="L73" s="7">
        <f t="shared" si="25"/>
        <v>932915184.48701286</v>
      </c>
      <c r="M73" s="7"/>
      <c r="N73" s="7">
        <f t="shared" si="26"/>
        <v>3554946638.394958</v>
      </c>
      <c r="O73" s="7"/>
      <c r="P73" s="7"/>
    </row>
    <row r="74" spans="1:17" x14ac:dyDescent="0.2">
      <c r="A74" s="1"/>
      <c r="B74" s="2" t="s">
        <v>15</v>
      </c>
      <c r="C74" s="7"/>
      <c r="D74" s="7">
        <f t="shared" si="21"/>
        <v>0</v>
      </c>
      <c r="E74" s="7"/>
      <c r="F74" s="7">
        <f t="shared" si="22"/>
        <v>0</v>
      </c>
      <c r="G74" s="7"/>
      <c r="H74" s="7">
        <f t="shared" si="23"/>
        <v>0</v>
      </c>
      <c r="I74" s="7"/>
      <c r="J74" s="7">
        <f t="shared" si="24"/>
        <v>0</v>
      </c>
      <c r="K74" s="7"/>
      <c r="L74" s="7">
        <f t="shared" si="25"/>
        <v>0</v>
      </c>
      <c r="M74" s="10"/>
      <c r="N74" s="10">
        <f t="shared" si="26"/>
        <v>0</v>
      </c>
      <c r="O74" s="7"/>
      <c r="P74" s="7"/>
    </row>
    <row r="75" spans="1:17" x14ac:dyDescent="0.2">
      <c r="A75" s="1"/>
      <c r="B75" s="11" t="s">
        <v>16</v>
      </c>
      <c r="C75" s="7"/>
      <c r="D75" s="7">
        <f t="shared" si="21"/>
        <v>0</v>
      </c>
      <c r="E75" s="7"/>
      <c r="F75" s="7">
        <f t="shared" si="22"/>
        <v>0</v>
      </c>
      <c r="G75" s="7"/>
      <c r="H75" s="7">
        <f t="shared" si="23"/>
        <v>0</v>
      </c>
      <c r="I75" s="7"/>
      <c r="J75" s="7">
        <f t="shared" si="24"/>
        <v>0</v>
      </c>
      <c r="K75" s="7"/>
      <c r="L75" s="7">
        <f t="shared" si="25"/>
        <v>0</v>
      </c>
      <c r="M75" s="10"/>
      <c r="N75" s="10">
        <f t="shared" si="26"/>
        <v>0</v>
      </c>
      <c r="O75" s="7"/>
      <c r="P75" s="7"/>
    </row>
    <row r="76" spans="1:17" x14ac:dyDescent="0.2">
      <c r="A76" s="1"/>
      <c r="B76" s="11" t="s">
        <v>27</v>
      </c>
      <c r="C76" s="7"/>
      <c r="D76" s="7">
        <f>D34-D51</f>
        <v>-1392688.1471025348</v>
      </c>
      <c r="E76" s="7"/>
      <c r="F76" s="7">
        <f>F34-F51</f>
        <v>-1519763.7746650577</v>
      </c>
      <c r="G76" s="7"/>
      <c r="H76" s="7">
        <f>H34-H51</f>
        <v>-1649932.5397887826</v>
      </c>
      <c r="I76" s="7"/>
      <c r="J76" s="7">
        <f>J34-J51</f>
        <v>6602.2915571033955</v>
      </c>
      <c r="K76" s="7"/>
      <c r="L76" s="7">
        <f>L34-L51</f>
        <v>0</v>
      </c>
      <c r="M76" s="10"/>
      <c r="N76" s="10">
        <f t="shared" si="26"/>
        <v>-4555782.1699992716</v>
      </c>
      <c r="O76" s="7"/>
      <c r="P76" s="7"/>
    </row>
    <row r="77" spans="1:17" x14ac:dyDescent="0.2">
      <c r="A77" s="1"/>
      <c r="B77" s="11" t="s">
        <v>24</v>
      </c>
      <c r="C77" s="7"/>
      <c r="D77" s="7">
        <f t="shared" ref="D77:L77" si="27">-D47</f>
        <v>-22866717</v>
      </c>
      <c r="E77" s="10">
        <f t="shared" si="27"/>
        <v>0</v>
      </c>
      <c r="F77" s="7">
        <f t="shared" si="27"/>
        <v>-97192513</v>
      </c>
      <c r="G77" s="10">
        <f t="shared" si="27"/>
        <v>0</v>
      </c>
      <c r="H77" s="7">
        <f t="shared" si="27"/>
        <v>-53888765</v>
      </c>
      <c r="I77" s="10">
        <f t="shared" si="27"/>
        <v>0</v>
      </c>
      <c r="J77" s="7">
        <f t="shared" si="27"/>
        <v>-13437080</v>
      </c>
      <c r="K77" s="10">
        <f t="shared" si="27"/>
        <v>0</v>
      </c>
      <c r="L77" s="7">
        <f t="shared" si="27"/>
        <v>-5038840</v>
      </c>
      <c r="M77" s="10"/>
      <c r="N77" s="10">
        <f t="shared" si="26"/>
        <v>-192423915</v>
      </c>
      <c r="O77" s="7"/>
      <c r="P77" s="7"/>
    </row>
    <row r="78" spans="1:17" x14ac:dyDescent="0.2">
      <c r="A78" s="1"/>
      <c r="B78" s="11" t="s">
        <v>25</v>
      </c>
      <c r="C78" s="7"/>
      <c r="D78" s="12">
        <f t="shared" ref="D78:L78" si="28">-D48</f>
        <v>-296636120</v>
      </c>
      <c r="E78" s="10">
        <f t="shared" si="28"/>
        <v>0</v>
      </c>
      <c r="F78" s="12">
        <f t="shared" si="28"/>
        <v>-558334298</v>
      </c>
      <c r="G78" s="10">
        <f t="shared" si="28"/>
        <v>0</v>
      </c>
      <c r="H78" s="12">
        <f t="shared" si="28"/>
        <v>-240250917</v>
      </c>
      <c r="I78" s="10">
        <f t="shared" si="28"/>
        <v>0</v>
      </c>
      <c r="J78" s="12">
        <f t="shared" si="28"/>
        <v>-119071612</v>
      </c>
      <c r="K78" s="10">
        <f t="shared" si="28"/>
        <v>0</v>
      </c>
      <c r="L78" s="12">
        <f t="shared" si="28"/>
        <v>0</v>
      </c>
      <c r="M78" s="10"/>
      <c r="N78" s="12">
        <f t="shared" si="26"/>
        <v>-1214292947</v>
      </c>
      <c r="O78" s="7"/>
      <c r="P78" s="7"/>
    </row>
    <row r="79" spans="1:17" x14ac:dyDescent="0.2">
      <c r="A79" s="1"/>
      <c r="C79" s="7"/>
      <c r="D79" s="7">
        <f>SUM(D69:D78)</f>
        <v>4571777881.2909794</v>
      </c>
      <c r="E79" s="7"/>
      <c r="F79" s="7">
        <f>SUM(F69:F78)</f>
        <v>4514994359.7246723</v>
      </c>
      <c r="G79" s="7"/>
      <c r="H79" s="7">
        <f>SUM(H69:H78)</f>
        <v>5707851688.1477404</v>
      </c>
      <c r="I79" s="7"/>
      <c r="J79" s="7">
        <f>SUM(J69:J78)</f>
        <v>6939628048.5971317</v>
      </c>
      <c r="K79" s="7"/>
      <c r="L79" s="7">
        <f>SUM(L69:L78)</f>
        <v>7806027782.6392622</v>
      </c>
      <c r="M79" s="7"/>
      <c r="N79" s="7">
        <f>SUM(N69:N78)</f>
        <v>29540279760.399788</v>
      </c>
      <c r="O79" s="7"/>
      <c r="P79" s="7"/>
    </row>
    <row r="80" spans="1:17" x14ac:dyDescent="0.2">
      <c r="A80" s="11"/>
      <c r="C80" s="7"/>
      <c r="D80" s="8"/>
      <c r="E80" s="7"/>
      <c r="F80" s="8"/>
      <c r="G80" s="7"/>
      <c r="H80" s="8"/>
      <c r="I80" s="7"/>
      <c r="J80" s="8"/>
      <c r="K80" s="7"/>
      <c r="L80" s="8"/>
      <c r="M80" s="7"/>
      <c r="N80" s="8"/>
      <c r="P80" s="8"/>
    </row>
    <row r="81" spans="1:16" x14ac:dyDescent="0.2">
      <c r="A81" s="1"/>
      <c r="C81" s="36"/>
      <c r="D81" s="36"/>
      <c r="E81" s="36"/>
      <c r="F81" s="36"/>
      <c r="G81" s="36"/>
      <c r="H81" s="36"/>
      <c r="I81" s="36"/>
      <c r="J81" s="36"/>
      <c r="K81" s="36"/>
      <c r="L81" s="36"/>
      <c r="M81" s="7"/>
      <c r="N81" s="36"/>
      <c r="P81" s="8"/>
    </row>
    <row r="82" spans="1:16" x14ac:dyDescent="0.2">
      <c r="A82" s="1"/>
      <c r="C82" s="36"/>
      <c r="D82" s="36"/>
      <c r="E82" s="36"/>
      <c r="F82" s="36"/>
      <c r="G82" s="36"/>
      <c r="H82" s="36"/>
      <c r="I82" s="36"/>
      <c r="J82" s="36"/>
      <c r="K82" s="36"/>
      <c r="L82" s="36"/>
      <c r="M82" s="7"/>
      <c r="N82" s="36"/>
      <c r="P82" s="8"/>
    </row>
    <row r="83" spans="1:16" x14ac:dyDescent="0.2">
      <c r="A83" s="1"/>
      <c r="C83" s="36"/>
      <c r="D83" s="36"/>
      <c r="E83" s="36"/>
      <c r="F83" s="36"/>
      <c r="G83" s="36"/>
      <c r="H83" s="36"/>
      <c r="I83" s="36"/>
      <c r="J83" s="36"/>
      <c r="K83" s="36"/>
      <c r="L83" s="36"/>
      <c r="M83" s="7"/>
      <c r="N83" s="36"/>
      <c r="P83" s="8"/>
    </row>
    <row r="84" spans="1:16" x14ac:dyDescent="0.2">
      <c r="A84" s="1"/>
      <c r="C84" s="36"/>
      <c r="D84" s="36"/>
      <c r="E84" s="36"/>
      <c r="F84" s="36"/>
      <c r="G84" s="36"/>
      <c r="H84" s="36"/>
      <c r="I84" s="36"/>
      <c r="J84" s="36"/>
      <c r="K84" s="36"/>
      <c r="L84" s="36"/>
      <c r="M84" s="7"/>
      <c r="N84" s="36"/>
      <c r="P84" s="8"/>
    </row>
    <row r="85" spans="1:16" x14ac:dyDescent="0.2">
      <c r="A85" s="1"/>
      <c r="C85" s="36"/>
      <c r="D85" s="36"/>
      <c r="E85" s="36"/>
      <c r="F85" s="36"/>
      <c r="G85" s="36"/>
      <c r="H85" s="36"/>
      <c r="I85" s="36"/>
      <c r="J85" s="36"/>
      <c r="K85" s="36"/>
      <c r="L85" s="36"/>
      <c r="M85" s="7"/>
      <c r="N85" s="36"/>
      <c r="P85" s="8"/>
    </row>
    <row r="86" spans="1:16" x14ac:dyDescent="0.2">
      <c r="D86" s="36"/>
      <c r="F86" s="36"/>
      <c r="H86" s="36"/>
      <c r="J86" s="36"/>
      <c r="L86" s="36"/>
      <c r="N86" s="36"/>
    </row>
    <row r="87" spans="1:16" x14ac:dyDescent="0.2">
      <c r="C87" s="37"/>
      <c r="D87" s="37"/>
      <c r="E87" s="37"/>
      <c r="F87" s="37"/>
      <c r="H87" s="37"/>
      <c r="J87" s="37"/>
      <c r="L87" s="37"/>
      <c r="N87" s="8"/>
    </row>
    <row r="88" spans="1:16" x14ac:dyDescent="0.2">
      <c r="C88" s="37"/>
      <c r="D88" s="37"/>
      <c r="E88" s="37"/>
      <c r="F88" s="37"/>
      <c r="H88" s="37"/>
      <c r="J88" s="37"/>
      <c r="L88" s="37"/>
    </row>
    <row r="89" spans="1:16" x14ac:dyDescent="0.2">
      <c r="C89" s="37"/>
      <c r="D89" s="37"/>
      <c r="E89" s="37"/>
      <c r="F89" s="37"/>
      <c r="H89" s="37"/>
      <c r="J89" s="37"/>
      <c r="L89" s="37"/>
    </row>
    <row r="90" spans="1:16" x14ac:dyDescent="0.2">
      <c r="C90" s="37"/>
      <c r="D90" s="37"/>
      <c r="E90" s="37"/>
      <c r="F90" s="37"/>
      <c r="H90" s="37"/>
      <c r="J90" s="37"/>
      <c r="L90" s="37"/>
    </row>
    <row r="91" spans="1:16" x14ac:dyDescent="0.2">
      <c r="C91" s="37"/>
      <c r="D91" s="37"/>
      <c r="E91" s="37"/>
      <c r="F91" s="37"/>
      <c r="H91" s="37"/>
      <c r="J91" s="37"/>
      <c r="L91" s="37"/>
    </row>
    <row r="94" spans="1:16" hidden="1" x14ac:dyDescent="0.2">
      <c r="A94" s="2" t="s">
        <v>33</v>
      </c>
      <c r="C94" s="7"/>
      <c r="D94" s="7" t="e">
        <f>#REF!</f>
        <v>#REF!</v>
      </c>
      <c r="E94" s="7"/>
      <c r="F94" s="7" t="e">
        <f>#REF!</f>
        <v>#REF!</v>
      </c>
      <c r="G94" s="7"/>
      <c r="H94" s="7" t="e">
        <f>#REF!+#REF!</f>
        <v>#REF!</v>
      </c>
      <c r="J94" s="7"/>
      <c r="L94" s="7"/>
      <c r="N94" s="8"/>
    </row>
    <row r="95" spans="1:16" x14ac:dyDescent="0.2">
      <c r="C95" s="13"/>
      <c r="D95" s="13"/>
      <c r="E95" s="13"/>
      <c r="F95" s="13"/>
      <c r="H95" s="13"/>
      <c r="J95" s="13"/>
      <c r="L95" s="13"/>
    </row>
    <row r="96" spans="1:16" x14ac:dyDescent="0.2">
      <c r="D96" s="7"/>
      <c r="F96" s="7"/>
      <c r="H96" s="7"/>
      <c r="J96" s="7"/>
      <c r="L96" s="7"/>
    </row>
    <row r="97" spans="1:12" hidden="1" x14ac:dyDescent="0.2">
      <c r="A97" s="2">
        <v>1</v>
      </c>
      <c r="D97" s="7"/>
      <c r="F97" s="7"/>
      <c r="H97" s="7"/>
      <c r="J97" s="7"/>
      <c r="L97" s="7"/>
    </row>
    <row r="101" spans="1:12" x14ac:dyDescent="0.2">
      <c r="D101" s="8"/>
      <c r="F101" s="8"/>
      <c r="H101" s="8"/>
      <c r="J101" s="8"/>
      <c r="L101" s="8"/>
    </row>
    <row r="102" spans="1:12" x14ac:dyDescent="0.2">
      <c r="D102" s="20"/>
      <c r="F102" s="20"/>
      <c r="H102" s="20"/>
      <c r="J102" s="20"/>
      <c r="L102" s="20"/>
    </row>
    <row r="103" spans="1:12" x14ac:dyDescent="0.2">
      <c r="D103" s="20"/>
      <c r="F103" s="20"/>
      <c r="H103" s="20"/>
      <c r="J103" s="20"/>
      <c r="L103" s="20"/>
    </row>
    <row r="104" spans="1:12" x14ac:dyDescent="0.2">
      <c r="D104" s="20"/>
      <c r="F104" s="20"/>
      <c r="H104" s="20"/>
      <c r="J104" s="20"/>
      <c r="L104" s="20"/>
    </row>
    <row r="105" spans="1:12" x14ac:dyDescent="0.2">
      <c r="D105" s="20"/>
      <c r="F105" s="20"/>
      <c r="H105" s="20"/>
      <c r="J105" s="20"/>
      <c r="L105" s="20"/>
    </row>
    <row r="115" spans="4:12" x14ac:dyDescent="0.2">
      <c r="D115" s="8"/>
      <c r="F115" s="8"/>
      <c r="H115" s="8"/>
      <c r="J115" s="8"/>
      <c r="L115" s="8"/>
    </row>
    <row r="116" spans="4:12" x14ac:dyDescent="0.2">
      <c r="D116" s="8"/>
      <c r="F116" s="8"/>
      <c r="H116" s="8"/>
      <c r="J116" s="8"/>
      <c r="L116" s="8"/>
    </row>
    <row r="117" spans="4:12" x14ac:dyDescent="0.2">
      <c r="D117" s="8"/>
      <c r="F117" s="8"/>
      <c r="H117" s="8"/>
      <c r="J117" s="8"/>
      <c r="L117" s="8"/>
    </row>
    <row r="118" spans="4:12" x14ac:dyDescent="0.2">
      <c r="D118" s="8"/>
      <c r="F118" s="8"/>
      <c r="H118" s="8"/>
      <c r="J118" s="8"/>
      <c r="L118" s="8"/>
    </row>
    <row r="119" spans="4:12" x14ac:dyDescent="0.2">
      <c r="D119" s="8"/>
      <c r="F119" s="8"/>
      <c r="H119" s="8"/>
      <c r="J119" s="8"/>
      <c r="L119" s="8"/>
    </row>
  </sheetData>
  <printOptions horizontalCentered="1"/>
  <pageMargins left="0.7" right="0.7" top="1.25" bottom="0.5" header="0.3" footer="0.3"/>
  <pageSetup scale="66" orientation="portrait" r:id="rId1"/>
  <headerFooter alignWithMargins="0">
    <oddHeader xml:space="preserve">&amp;C&amp;"Arial,Bold"Arizona Health Care Cost Containment System
Budget Neutrality Status by Federal Fiscal Year
Total Funds - All Populations
For the Period October 1, 2011 - September 30, 2016
Updated 9-7-16
</oddHeader>
    <oddFooter>&amp;L&amp;8 DBF  &amp;D    &amp;T&amp;R&amp;8S:\BUD\SHARE\FY18 Prog\BN Update\2012-2021 BN Update - September 2016.xlsx</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2"/>
  <sheetViews>
    <sheetView topLeftCell="A37" zoomScale="85" zoomScaleNormal="85" workbookViewId="0"/>
  </sheetViews>
  <sheetFormatPr defaultColWidth="9.140625" defaultRowHeight="12.75" x14ac:dyDescent="0.2"/>
  <cols>
    <col min="1" max="1" width="8.7109375" style="2" customWidth="1"/>
    <col min="2" max="2" width="21.7109375" style="2" customWidth="1"/>
    <col min="3" max="3" width="16.42578125" style="2" customWidth="1"/>
    <col min="4" max="4" width="16.5703125" style="2" bestFit="1" customWidth="1"/>
    <col min="5" max="5" width="0.85546875" style="2" customWidth="1"/>
    <col min="6" max="6" width="16.5703125" style="2" bestFit="1" customWidth="1"/>
    <col min="7" max="7" width="0.85546875" style="2" customWidth="1"/>
    <col min="8" max="8" width="16.5703125" style="2" bestFit="1" customWidth="1"/>
    <col min="9" max="9" width="0.85546875" style="2" customWidth="1"/>
    <col min="10" max="10" width="16.5703125" style="2" bestFit="1" customWidth="1"/>
    <col min="11" max="11" width="0.85546875" style="2" customWidth="1"/>
    <col min="12" max="12" width="16.5703125" style="2" bestFit="1" customWidth="1"/>
    <col min="13" max="13" width="0.85546875" style="2" customWidth="1"/>
    <col min="14" max="14" width="20.140625" style="2" bestFit="1" customWidth="1"/>
    <col min="15" max="15" width="19.42578125" style="2" customWidth="1"/>
    <col min="16" max="16" width="14.7109375" style="2" customWidth="1"/>
    <col min="17" max="17" width="14" style="2" customWidth="1"/>
    <col min="18" max="18" width="15.140625" style="2" customWidth="1"/>
    <col min="19" max="19" width="11" style="2" customWidth="1"/>
    <col min="20" max="20" width="10.85546875" style="2" customWidth="1"/>
    <col min="21" max="21" width="10.28515625" style="2" bestFit="1" customWidth="1"/>
    <col min="22" max="22" width="11.28515625" style="2" bestFit="1" customWidth="1"/>
    <col min="23" max="16384" width="9.140625" style="2"/>
  </cols>
  <sheetData>
    <row r="1" spans="1:28" x14ac:dyDescent="0.2">
      <c r="A1" s="1"/>
      <c r="C1" s="3"/>
      <c r="D1" s="3" t="s">
        <v>0</v>
      </c>
      <c r="E1" s="3"/>
      <c r="F1" s="3" t="s">
        <v>0</v>
      </c>
      <c r="G1" s="3"/>
      <c r="H1" s="3" t="s">
        <v>0</v>
      </c>
      <c r="I1" s="3"/>
      <c r="J1" s="3" t="s">
        <v>0</v>
      </c>
      <c r="K1" s="3"/>
      <c r="L1" s="3" t="s">
        <v>0</v>
      </c>
      <c r="M1" s="3"/>
      <c r="N1" s="3"/>
      <c r="P1" s="3"/>
      <c r="S1" s="4"/>
    </row>
    <row r="2" spans="1:28" x14ac:dyDescent="0.2">
      <c r="A2" s="1" t="s">
        <v>1</v>
      </c>
      <c r="C2" s="5"/>
      <c r="D2" s="5">
        <v>2017</v>
      </c>
      <c r="E2" s="5"/>
      <c r="F2" s="5">
        <v>2018</v>
      </c>
      <c r="G2" s="5"/>
      <c r="H2" s="5">
        <v>2019</v>
      </c>
      <c r="I2" s="5"/>
      <c r="J2" s="5">
        <v>2020</v>
      </c>
      <c r="K2" s="5"/>
      <c r="L2" s="5">
        <v>2021</v>
      </c>
      <c r="M2" s="5"/>
      <c r="N2" s="5"/>
      <c r="S2" s="4"/>
    </row>
    <row r="3" spans="1:28" x14ac:dyDescent="0.2">
      <c r="A3" s="1" t="s">
        <v>2</v>
      </c>
      <c r="C3" s="5"/>
      <c r="D3" s="6" t="s">
        <v>35</v>
      </c>
      <c r="E3" s="5"/>
      <c r="F3" s="6" t="s">
        <v>36</v>
      </c>
      <c r="G3" s="5"/>
      <c r="H3" s="6" t="s">
        <v>37</v>
      </c>
      <c r="I3" s="5"/>
      <c r="J3" s="6" t="s">
        <v>38</v>
      </c>
      <c r="K3" s="5"/>
      <c r="L3" s="6" t="s">
        <v>39</v>
      </c>
      <c r="M3" s="5"/>
      <c r="N3" s="6" t="s">
        <v>8</v>
      </c>
      <c r="S3" s="4"/>
    </row>
    <row r="4" spans="1:28" x14ac:dyDescent="0.2">
      <c r="A4" s="2" t="s">
        <v>9</v>
      </c>
    </row>
    <row r="5" spans="1:28" x14ac:dyDescent="0.2">
      <c r="B5" s="2" t="s">
        <v>10</v>
      </c>
      <c r="C5" s="7"/>
      <c r="D5" s="7">
        <f>'[2]Limit MM by Year'!$B$4</f>
        <v>13448230.291342055</v>
      </c>
      <c r="E5" s="7"/>
      <c r="F5" s="7">
        <f>'[2]Limit MM by Year'!$B$5</f>
        <v>13757771.043349061</v>
      </c>
      <c r="G5" s="7"/>
      <c r="H5" s="7">
        <f>'[2]Limit MM by Year'!$B$6</f>
        <v>14075364.615615303</v>
      </c>
      <c r="I5" s="7"/>
      <c r="J5" s="7">
        <f>'[2]Limit MM by Year'!$B$7</f>
        <v>14401331.855507609</v>
      </c>
      <c r="K5" s="7"/>
      <c r="L5" s="7">
        <f>'[2]Limit MM by Year'!$B$8</f>
        <v>14735971.187669519</v>
      </c>
      <c r="M5" s="7"/>
      <c r="N5" s="7">
        <f>SUM(D5:L5)</f>
        <v>70418668.993483543</v>
      </c>
      <c r="O5" s="7"/>
      <c r="P5" s="38"/>
      <c r="Q5" s="9"/>
      <c r="R5" s="9"/>
      <c r="S5" s="9"/>
      <c r="T5" s="9"/>
      <c r="U5" s="9"/>
    </row>
    <row r="6" spans="1:28" x14ac:dyDescent="0.2">
      <c r="B6" s="2" t="s">
        <v>11</v>
      </c>
      <c r="C6" s="10"/>
      <c r="D6" s="7">
        <f>'[2]Limit MM by Year'!$C$4</f>
        <v>2227981.8317330293</v>
      </c>
      <c r="E6" s="10"/>
      <c r="F6" s="7">
        <f>'[2]Limit MM by Year'!$C$5</f>
        <v>2284796.9351858152</v>
      </c>
      <c r="G6" s="10"/>
      <c r="H6" s="7">
        <f>'[2]Limit MM by Year'!$C$6</f>
        <v>2341668.8636533115</v>
      </c>
      <c r="I6" s="10"/>
      <c r="J6" s="7">
        <f>'[2]Limit MM by Year'!$C$7</f>
        <v>2398601.8520409456</v>
      </c>
      <c r="K6" s="10"/>
      <c r="L6" s="7">
        <f>'[2]Limit MM by Year'!$C$8</f>
        <v>2455600.4943215498</v>
      </c>
      <c r="M6" s="10"/>
      <c r="N6" s="7">
        <f t="shared" ref="N6:N9" si="0">SUM(D6:L6)</f>
        <v>11708649.976934651</v>
      </c>
      <c r="O6" s="7"/>
      <c r="P6" s="8"/>
      <c r="Q6" s="9"/>
      <c r="R6" s="9"/>
      <c r="S6" s="9"/>
      <c r="T6" s="9"/>
      <c r="U6" s="9"/>
    </row>
    <row r="7" spans="1:28" x14ac:dyDescent="0.2">
      <c r="B7" s="2" t="s">
        <v>13</v>
      </c>
      <c r="C7" s="7"/>
      <c r="D7" s="7">
        <f>'[2]Limit MM by Year'!$D$4</f>
        <v>363226.96956775163</v>
      </c>
      <c r="E7" s="7"/>
      <c r="F7" s="7">
        <f>'[2]Limit MM by Year'!$D$5</f>
        <v>367328.35218633479</v>
      </c>
      <c r="G7" s="7"/>
      <c r="H7" s="7">
        <f>'[2]Limit MM by Year'!$D$6</f>
        <v>371429.73480491794</v>
      </c>
      <c r="I7" s="7"/>
      <c r="J7" s="7">
        <f>'[2]Limit MM by Year'!$D$7</f>
        <v>375531.11742350098</v>
      </c>
      <c r="K7" s="7"/>
      <c r="L7" s="7">
        <f>'[2]Limit MM by Year'!$D$8</f>
        <v>379632.5000420842</v>
      </c>
      <c r="M7" s="7"/>
      <c r="N7" s="7">
        <f t="shared" si="0"/>
        <v>1857148.6740245894</v>
      </c>
      <c r="O7" s="7"/>
      <c r="P7" s="8"/>
      <c r="Q7" s="9"/>
      <c r="R7" s="9"/>
      <c r="S7" s="9"/>
      <c r="T7" s="9"/>
      <c r="U7" s="9"/>
    </row>
    <row r="8" spans="1:28" x14ac:dyDescent="0.2">
      <c r="B8" s="2" t="s">
        <v>14</v>
      </c>
      <c r="C8" s="7"/>
      <c r="D8" s="7">
        <f>'[2]Limit MM by Year'!$E$4</f>
        <v>362513.77886867197</v>
      </c>
      <c r="E8" s="7"/>
      <c r="F8" s="7">
        <f>'[2]Limit MM by Year'!$E$5</f>
        <v>377075.51930561534</v>
      </c>
      <c r="G8" s="7"/>
      <c r="H8" s="7">
        <f>'[2]Limit MM by Year'!$E$6</f>
        <v>391637.2597425587</v>
      </c>
      <c r="I8" s="7"/>
      <c r="J8" s="7">
        <f>'[2]Limit MM by Year'!$E$7</f>
        <v>406199.00017950207</v>
      </c>
      <c r="K8" s="7"/>
      <c r="L8" s="7">
        <f>'[2]Limit MM by Year'!$E$8</f>
        <v>420760.74061644543</v>
      </c>
      <c r="M8" s="7"/>
      <c r="N8" s="7">
        <f t="shared" si="0"/>
        <v>1958186.2987127937</v>
      </c>
      <c r="O8" s="7"/>
      <c r="P8" s="8"/>
      <c r="Q8" s="9"/>
      <c r="R8" s="9"/>
      <c r="S8" s="9"/>
      <c r="T8" s="9"/>
      <c r="U8" s="9"/>
    </row>
    <row r="9" spans="1:28" x14ac:dyDescent="0.2">
      <c r="B9" s="11" t="s">
        <v>16</v>
      </c>
      <c r="C9" s="7"/>
      <c r="D9" s="12">
        <f>'[2]Limit MM by Year'!$H$4</f>
        <v>3810950.7440541741</v>
      </c>
      <c r="E9" s="7"/>
      <c r="F9" s="12">
        <f>'[2]Limit MM by Year'!$H$5</f>
        <v>3899900.3931097286</v>
      </c>
      <c r="G9" s="7"/>
      <c r="H9" s="12">
        <f>'[2]Limit MM by Year'!$H$6</f>
        <v>3990186.7064877758</v>
      </c>
      <c r="I9" s="7"/>
      <c r="J9" s="12">
        <f>'[2]Limit MM by Year'!$H$7</f>
        <v>4081836.4174747653</v>
      </c>
      <c r="K9" s="7"/>
      <c r="L9" s="12">
        <f>'[2]Limit MM by Year'!$H$8</f>
        <v>4174876.7940228768</v>
      </c>
      <c r="M9" s="7"/>
      <c r="N9" s="12">
        <f t="shared" si="0"/>
        <v>19957751.055149321</v>
      </c>
      <c r="O9" s="7"/>
      <c r="P9" s="8"/>
      <c r="Q9" s="9"/>
      <c r="R9" s="9"/>
      <c r="S9" s="9"/>
      <c r="T9" s="9"/>
      <c r="U9" s="9"/>
    </row>
    <row r="10" spans="1:28" x14ac:dyDescent="0.2">
      <c r="B10" s="2" t="s">
        <v>17</v>
      </c>
      <c r="C10" s="7"/>
      <c r="D10" s="8">
        <f>SUM(D5:D9)</f>
        <v>20212903.61556568</v>
      </c>
      <c r="E10" s="7"/>
      <c r="F10" s="8">
        <f>SUM(F5:F9)</f>
        <v>20686872.243136555</v>
      </c>
      <c r="G10" s="7"/>
      <c r="H10" s="8">
        <f>SUM(H5:H9)</f>
        <v>21170287.180303864</v>
      </c>
      <c r="I10" s="7"/>
      <c r="J10" s="8">
        <f>SUM(J5:J9)</f>
        <v>21663500.242626324</v>
      </c>
      <c r="K10" s="7"/>
      <c r="L10" s="8">
        <f>SUM(L5:L9)</f>
        <v>22166841.716672476</v>
      </c>
      <c r="M10" s="7"/>
      <c r="N10" s="8">
        <f>SUM(N5:N9)</f>
        <v>105900404.9983049</v>
      </c>
      <c r="P10" s="15"/>
    </row>
    <row r="11" spans="1:28" x14ac:dyDescent="0.2">
      <c r="C11" s="7"/>
      <c r="D11" s="8"/>
      <c r="E11" s="7"/>
      <c r="F11" s="20"/>
      <c r="G11" s="7"/>
      <c r="H11" s="8"/>
      <c r="I11" s="7"/>
      <c r="J11" s="8"/>
      <c r="K11" s="7"/>
      <c r="L11" s="8"/>
      <c r="M11" s="7"/>
      <c r="N11" s="7"/>
    </row>
    <row r="12" spans="1:28" x14ac:dyDescent="0.2">
      <c r="A12" s="2" t="s">
        <v>18</v>
      </c>
      <c r="C12" s="7"/>
      <c r="D12" s="13"/>
      <c r="E12" s="7"/>
      <c r="F12" s="13"/>
      <c r="G12" s="7"/>
      <c r="H12" s="13"/>
      <c r="I12" s="7"/>
      <c r="J12" s="13"/>
      <c r="K12" s="7"/>
      <c r="L12" s="13"/>
      <c r="M12" s="7"/>
      <c r="N12" s="13"/>
    </row>
    <row r="13" spans="1:28" x14ac:dyDescent="0.2">
      <c r="B13" s="2" t="s">
        <v>10</v>
      </c>
      <c r="C13" s="14"/>
      <c r="D13" s="14">
        <f>ROUND('AHCCCS 2012-2016'!L15*(1.045),2)</f>
        <v>749.11</v>
      </c>
      <c r="E13" s="14"/>
      <c r="F13" s="14">
        <f>ROUND(D13*(1.045),2)</f>
        <v>782.82</v>
      </c>
      <c r="G13" s="14"/>
      <c r="H13" s="14">
        <f>ROUND(F13*(1.045),2)</f>
        <v>818.05</v>
      </c>
      <c r="I13" s="14"/>
      <c r="J13" s="14">
        <f>ROUND(H13*(1.045),2)</f>
        <v>854.86</v>
      </c>
      <c r="K13" s="14"/>
      <c r="L13" s="14">
        <f>ROUND(J13*(1.045),2)</f>
        <v>893.33</v>
      </c>
      <c r="M13" s="14"/>
      <c r="N13" s="14">
        <f t="shared" ref="N13:N18" si="1">N21/N5</f>
        <v>821.28251873005092</v>
      </c>
      <c r="O13" s="15"/>
      <c r="P13" s="36"/>
      <c r="Q13" s="15"/>
      <c r="R13" s="13"/>
      <c r="S13" s="9"/>
      <c r="T13" s="16"/>
      <c r="U13" s="9"/>
      <c r="V13" s="16"/>
      <c r="W13" s="9"/>
      <c r="X13" s="16"/>
      <c r="Y13" s="9"/>
      <c r="Z13" s="16"/>
      <c r="AA13" s="9"/>
      <c r="AB13" s="16"/>
    </row>
    <row r="14" spans="1:28" x14ac:dyDescent="0.2">
      <c r="B14" s="2" t="s">
        <v>11</v>
      </c>
      <c r="C14" s="17"/>
      <c r="D14" s="14">
        <f>ROUND('AHCCCS 2012-2016'!L16*(1.04),2)</f>
        <v>1162.52</v>
      </c>
      <c r="E14" s="17"/>
      <c r="F14" s="14">
        <f>ROUND(D14*(1.04),2)</f>
        <v>1209.02</v>
      </c>
      <c r="G14" s="17"/>
      <c r="H14" s="14">
        <f>ROUND(F14*(1.04),2)</f>
        <v>1257.3800000000001</v>
      </c>
      <c r="I14" s="17"/>
      <c r="J14" s="14">
        <f>ROUND(H14*(1.04),2)</f>
        <v>1307.68</v>
      </c>
      <c r="K14" s="17"/>
      <c r="L14" s="14">
        <f>ROUND(J14*(1.04),2)</f>
        <v>1359.99</v>
      </c>
      <c r="M14" s="17"/>
      <c r="N14" s="14">
        <f t="shared" si="1"/>
        <v>1261.7169392403264</v>
      </c>
      <c r="O14" s="15"/>
      <c r="P14" s="36"/>
      <c r="Q14" s="15"/>
      <c r="R14" s="13"/>
      <c r="T14" s="16"/>
      <c r="V14" s="16"/>
      <c r="X14" s="16"/>
      <c r="Z14" s="16"/>
      <c r="AB14" s="16"/>
    </row>
    <row r="15" spans="1:28" x14ac:dyDescent="0.2">
      <c r="B15" s="2" t="s">
        <v>13</v>
      </c>
      <c r="C15" s="17"/>
      <c r="D15" s="14">
        <f>ROUND('AHCCCS 2012-2016'!L18*(1.037),2)</f>
        <v>6016.98</v>
      </c>
      <c r="E15" s="17"/>
      <c r="F15" s="14">
        <f>ROUND(D15*(1.037),2)</f>
        <v>6239.61</v>
      </c>
      <c r="G15" s="17"/>
      <c r="H15" s="14">
        <f>ROUND(F15*(1.037),2)</f>
        <v>6470.48</v>
      </c>
      <c r="I15" s="17"/>
      <c r="J15" s="14">
        <f>ROUND(H15*(1.037),2)</f>
        <v>6709.89</v>
      </c>
      <c r="K15" s="17"/>
      <c r="L15" s="14">
        <f>ROUND(J15*(1.037),2)</f>
        <v>6958.16</v>
      </c>
      <c r="M15" s="17"/>
      <c r="N15" s="14">
        <f t="shared" si="1"/>
        <v>6484.2196404668848</v>
      </c>
      <c r="O15" s="15"/>
      <c r="P15" s="36"/>
      <c r="Q15" s="15"/>
      <c r="R15" s="13"/>
      <c r="T15" s="16"/>
      <c r="V15" s="16"/>
      <c r="X15" s="16"/>
      <c r="Z15" s="16"/>
      <c r="AB15" s="16"/>
    </row>
    <row r="16" spans="1:28" x14ac:dyDescent="0.2">
      <c r="B16" s="2" t="s">
        <v>14</v>
      </c>
      <c r="C16" s="14"/>
      <c r="D16" s="14">
        <f>ROUND('AHCCCS 2012-2016'!L19*(1.04),2)</f>
        <v>6462.96</v>
      </c>
      <c r="E16" s="14"/>
      <c r="F16" s="14">
        <f>ROUND(D16*(1.04),2)</f>
        <v>6721.48</v>
      </c>
      <c r="G16" s="14"/>
      <c r="H16" s="14">
        <f>ROUND(F16*(1.04),2)</f>
        <v>6990.34</v>
      </c>
      <c r="I16" s="14"/>
      <c r="J16" s="14">
        <f>ROUND(H16*(1.04),2)</f>
        <v>7269.95</v>
      </c>
      <c r="K16" s="14"/>
      <c r="L16" s="14">
        <f>ROUND(J16*(1.04),2)</f>
        <v>7560.75</v>
      </c>
      <c r="M16" s="14"/>
      <c r="N16" s="14">
        <f t="shared" si="1"/>
        <v>7021.5016906496894</v>
      </c>
      <c r="O16" s="15"/>
      <c r="P16" s="36"/>
      <c r="Q16" s="15"/>
      <c r="R16" s="13"/>
      <c r="T16" s="16"/>
      <c r="V16" s="16"/>
      <c r="X16" s="16"/>
      <c r="Z16" s="16"/>
      <c r="AB16" s="16"/>
    </row>
    <row r="17" spans="1:28" x14ac:dyDescent="0.2">
      <c r="B17" s="11" t="s">
        <v>16</v>
      </c>
      <c r="C17" s="14"/>
      <c r="D17" s="19">
        <f>D38/D9</f>
        <v>719.12462341945525</v>
      </c>
      <c r="E17" s="14"/>
      <c r="F17" s="19">
        <f>F38/F9</f>
        <v>728.4544226695167</v>
      </c>
      <c r="G17" s="14"/>
      <c r="H17" s="19">
        <f>H38/H9</f>
        <v>755.87736090308829</v>
      </c>
      <c r="I17" s="14"/>
      <c r="J17" s="19">
        <f>J38/J9</f>
        <v>775.7534321874374</v>
      </c>
      <c r="K17" s="14"/>
      <c r="L17" s="19">
        <f>L38/L9</f>
        <v>796.29314311264898</v>
      </c>
      <c r="M17" s="14"/>
      <c r="N17" s="19">
        <f>ROUND(N38/N9,2)</f>
        <v>756.02</v>
      </c>
      <c r="O17" s="15"/>
      <c r="P17" s="36"/>
      <c r="Q17" s="15"/>
      <c r="R17" s="13"/>
      <c r="T17" s="16"/>
      <c r="V17" s="16"/>
      <c r="X17" s="16"/>
      <c r="Z17" s="16"/>
      <c r="AB17" s="16"/>
    </row>
    <row r="18" spans="1:28" x14ac:dyDescent="0.2">
      <c r="B18" s="2" t="s">
        <v>19</v>
      </c>
      <c r="C18" s="7"/>
      <c r="D18" s="20">
        <f>D26/D10</f>
        <v>986.16545123868718</v>
      </c>
      <c r="E18" s="7"/>
      <c r="F18" s="20">
        <f>F26/F10</f>
        <v>1024.7858728950907</v>
      </c>
      <c r="G18" s="7"/>
      <c r="H18" s="20">
        <f>H26/H10</f>
        <v>1068.281100625097</v>
      </c>
      <c r="I18" s="7"/>
      <c r="J18" s="20">
        <f>J26/J10</f>
        <v>1111.8722030804877</v>
      </c>
      <c r="K18" s="7"/>
      <c r="L18" s="20">
        <f>L26/L10</f>
        <v>1157.1749280182462</v>
      </c>
      <c r="M18" s="7"/>
      <c r="N18" s="20">
        <f t="shared" si="1"/>
        <v>1071.6357179603533</v>
      </c>
      <c r="P18" s="13"/>
      <c r="Q18" s="13"/>
      <c r="R18" s="13"/>
      <c r="S18" s="13"/>
      <c r="T18" s="13"/>
      <c r="U18" s="13"/>
      <c r="V18" s="13"/>
      <c r="W18" s="13"/>
    </row>
    <row r="19" spans="1:28" x14ac:dyDescent="0.2">
      <c r="C19" s="7"/>
      <c r="D19" s="21"/>
      <c r="E19" s="7"/>
      <c r="F19" s="22"/>
      <c r="G19" s="7"/>
      <c r="H19" s="22"/>
      <c r="I19" s="7"/>
      <c r="J19" s="22"/>
      <c r="K19" s="7"/>
      <c r="L19" s="22"/>
      <c r="M19" s="7"/>
      <c r="N19" s="23"/>
    </row>
    <row r="20" spans="1:28" x14ac:dyDescent="0.2">
      <c r="A20" s="2" t="s">
        <v>20</v>
      </c>
      <c r="C20" s="7"/>
      <c r="D20" s="22"/>
      <c r="E20" s="7"/>
      <c r="F20" s="22"/>
      <c r="G20" s="7"/>
      <c r="H20" s="22"/>
      <c r="I20" s="7"/>
      <c r="J20" s="22"/>
      <c r="K20" s="7"/>
      <c r="L20" s="22"/>
      <c r="M20" s="7"/>
      <c r="N20" s="7"/>
      <c r="P20" s="24"/>
    </row>
    <row r="21" spans="1:28" x14ac:dyDescent="0.2">
      <c r="B21" s="2" t="s">
        <v>10</v>
      </c>
      <c r="C21" s="7"/>
      <c r="D21" s="7">
        <f>D13*D5</f>
        <v>10074203793.547247</v>
      </c>
      <c r="E21" s="7"/>
      <c r="F21" s="7">
        <f>F13*F5</f>
        <v>10769858328.154512</v>
      </c>
      <c r="G21" s="7"/>
      <c r="H21" s="7">
        <f>H13*H5</f>
        <v>11514352023.804098</v>
      </c>
      <c r="I21" s="7"/>
      <c r="J21" s="7">
        <f>J13*J5</f>
        <v>12311122549.999235</v>
      </c>
      <c r="K21" s="7"/>
      <c r="L21" s="7">
        <f>L13*L5</f>
        <v>13164085141.080812</v>
      </c>
      <c r="M21" s="7"/>
      <c r="N21" s="7">
        <f>SUM(D21:L21)</f>
        <v>57833621836.585907</v>
      </c>
      <c r="O21" s="9"/>
      <c r="P21" s="39"/>
    </row>
    <row r="22" spans="1:28" x14ac:dyDescent="0.2">
      <c r="B22" s="2" t="s">
        <v>11</v>
      </c>
      <c r="C22" s="10"/>
      <c r="D22" s="7">
        <f>D14*D6</f>
        <v>2590073439.0262814</v>
      </c>
      <c r="E22" s="10"/>
      <c r="F22" s="7">
        <f>F14*F6</f>
        <v>2762365190.5783544</v>
      </c>
      <c r="G22" s="10"/>
      <c r="H22" s="7">
        <f>H14*H6</f>
        <v>2944367595.7804012</v>
      </c>
      <c r="I22" s="10"/>
      <c r="J22" s="7">
        <f>J14*J6</f>
        <v>3136603669.876904</v>
      </c>
      <c r="K22" s="10"/>
      <c r="L22" s="7">
        <f>L14*L6</f>
        <v>3339592116.2723646</v>
      </c>
      <c r="M22" s="10"/>
      <c r="N22" s="7">
        <f t="shared" ref="N22:N25" si="2">SUM(D22:L22)</f>
        <v>14773002011.534306</v>
      </c>
      <c r="O22" s="9"/>
      <c r="P22" s="25"/>
    </row>
    <row r="23" spans="1:28" x14ac:dyDescent="0.2">
      <c r="B23" s="2" t="s">
        <v>13</v>
      </c>
      <c r="C23" s="10"/>
      <c r="D23" s="7">
        <f>D15*D7</f>
        <v>2185529411.3497701</v>
      </c>
      <c r="E23" s="10"/>
      <c r="F23" s="7">
        <f>F15*F7</f>
        <v>2291985659.5853763</v>
      </c>
      <c r="G23" s="10"/>
      <c r="H23" s="7">
        <f>H15*H7</f>
        <v>2403328670.4605255</v>
      </c>
      <c r="I23" s="10"/>
      <c r="J23" s="7">
        <f>J15*J7</f>
        <v>2519772489.4887753</v>
      </c>
      <c r="K23" s="10"/>
      <c r="L23" s="7">
        <f>L15*L7</f>
        <v>2641543676.4928284</v>
      </c>
      <c r="M23" s="10"/>
      <c r="N23" s="7">
        <f t="shared" si="2"/>
        <v>12042159907.377275</v>
      </c>
      <c r="O23" s="9"/>
      <c r="P23" s="25"/>
    </row>
    <row r="24" spans="1:28" x14ac:dyDescent="0.2">
      <c r="B24" s="2" t="s">
        <v>14</v>
      </c>
      <c r="C24" s="10"/>
      <c r="D24" s="7">
        <f>D16*D8</f>
        <v>2342912052.2770724</v>
      </c>
      <c r="E24" s="10"/>
      <c r="F24" s="7">
        <f>F16*F8</f>
        <v>2534505561.5023074</v>
      </c>
      <c r="G24" s="10"/>
      <c r="H24" s="7">
        <f>H16*H8</f>
        <v>2737677602.2687979</v>
      </c>
      <c r="I24" s="10"/>
      <c r="J24" s="7">
        <f>J16*J8</f>
        <v>2953046421.3549709</v>
      </c>
      <c r="K24" s="10"/>
      <c r="L24" s="7">
        <f>L16*L8</f>
        <v>3181266769.6157899</v>
      </c>
      <c r="M24" s="10"/>
      <c r="N24" s="7">
        <f t="shared" si="2"/>
        <v>13749408407.018938</v>
      </c>
      <c r="O24" s="9"/>
      <c r="P24" s="25"/>
    </row>
    <row r="25" spans="1:28" x14ac:dyDescent="0.2">
      <c r="B25" s="11" t="s">
        <v>16</v>
      </c>
      <c r="C25" s="10"/>
      <c r="D25" s="12">
        <f>D17*D9</f>
        <v>2740548518.6880507</v>
      </c>
      <c r="E25" s="10"/>
      <c r="F25" s="12">
        <f>F17*F9</f>
        <v>2840899689.3313684</v>
      </c>
      <c r="G25" s="10"/>
      <c r="H25" s="12">
        <f>H17*H9</f>
        <v>3016091797.2105656</v>
      </c>
      <c r="I25" s="10"/>
      <c r="J25" s="12">
        <f>J17*J9</f>
        <v>3166498610.4837227</v>
      </c>
      <c r="K25" s="10"/>
      <c r="L25" s="12">
        <f>L17*L9</f>
        <v>3324425764.4205356</v>
      </c>
      <c r="M25" s="7"/>
      <c r="N25" s="12">
        <f t="shared" si="2"/>
        <v>15088464380.134243</v>
      </c>
      <c r="O25" s="9"/>
      <c r="P25" s="25"/>
    </row>
    <row r="26" spans="1:28" x14ac:dyDescent="0.2">
      <c r="B26" s="2" t="s">
        <v>8</v>
      </c>
      <c r="C26" s="7"/>
      <c r="D26" s="8">
        <f>SUM(D21:D25)</f>
        <v>19933267214.88842</v>
      </c>
      <c r="E26" s="7"/>
      <c r="F26" s="8">
        <f>SUM(F21:F25)</f>
        <v>21199614429.151917</v>
      </c>
      <c r="G26" s="7"/>
      <c r="H26" s="8">
        <f>SUM(H21:H25)</f>
        <v>22615817689.524391</v>
      </c>
      <c r="I26" s="7"/>
      <c r="J26" s="8">
        <f>SUM(J21:J25)</f>
        <v>24087043741.203609</v>
      </c>
      <c r="K26" s="7"/>
      <c r="L26" s="8">
        <f>SUM(L21:L25)</f>
        <v>25650913467.882332</v>
      </c>
      <c r="M26" s="7"/>
      <c r="N26" s="8">
        <f>SUM(N21:N25)</f>
        <v>113486656542.65067</v>
      </c>
      <c r="P26" s="25"/>
    </row>
    <row r="27" spans="1:28" x14ac:dyDescent="0.2">
      <c r="C27" s="7"/>
      <c r="E27" s="7"/>
      <c r="G27" s="7"/>
      <c r="I27" s="7"/>
      <c r="K27" s="7"/>
      <c r="M27" s="7"/>
      <c r="N27" s="7"/>
      <c r="P27" s="24"/>
    </row>
    <row r="28" spans="1:28" x14ac:dyDescent="0.2">
      <c r="A28" s="2" t="s">
        <v>21</v>
      </c>
      <c r="C28" s="7"/>
      <c r="D28" s="12">
        <f>[7]Allotments!$K$42</f>
        <v>161304900</v>
      </c>
      <c r="E28" s="10"/>
      <c r="F28" s="12">
        <f>[7]Allotments!$K$43</f>
        <v>134094600</v>
      </c>
      <c r="G28" s="10"/>
      <c r="H28" s="12">
        <f>[7]Allotments!$K$44</f>
        <v>120825800</v>
      </c>
      <c r="I28" s="10"/>
      <c r="J28" s="12">
        <f>[7]Allotments!$K$45</f>
        <v>107557000</v>
      </c>
      <c r="K28" s="10"/>
      <c r="L28" s="12">
        <f>[7]Allotments!$K$46</f>
        <v>94288200</v>
      </c>
      <c r="M28" s="7"/>
      <c r="N28" s="12">
        <f>D28+F28+H28+J28+L28</f>
        <v>618070500</v>
      </c>
      <c r="O28" s="9"/>
      <c r="P28" s="25"/>
    </row>
    <row r="29" spans="1:28" x14ac:dyDescent="0.2">
      <c r="C29" s="7"/>
      <c r="D29" s="10"/>
      <c r="E29" s="7"/>
      <c r="F29" s="10"/>
      <c r="G29" s="7"/>
      <c r="H29" s="10"/>
      <c r="I29" s="7"/>
      <c r="J29" s="10"/>
      <c r="K29" s="7"/>
      <c r="L29" s="10"/>
      <c r="M29" s="7"/>
      <c r="N29" s="10"/>
      <c r="O29" s="9"/>
      <c r="P29" s="25"/>
    </row>
    <row r="30" spans="1:28" x14ac:dyDescent="0.2">
      <c r="C30" s="7"/>
      <c r="E30" s="7"/>
      <c r="G30" s="7"/>
      <c r="I30" s="7"/>
      <c r="K30" s="7"/>
      <c r="M30" s="7"/>
      <c r="N30" s="7"/>
      <c r="P30" s="24"/>
    </row>
    <row r="31" spans="1:28" ht="13.5" thickBot="1" x14ac:dyDescent="0.25">
      <c r="A31" s="2" t="s">
        <v>22</v>
      </c>
      <c r="C31" s="7"/>
      <c r="D31" s="26">
        <f>D28+D26</f>
        <v>20094572114.88842</v>
      </c>
      <c r="E31" s="7"/>
      <c r="F31" s="26">
        <f>F28+F26</f>
        <v>21333709029.151917</v>
      </c>
      <c r="G31" s="7"/>
      <c r="H31" s="26">
        <f>H28+H26</f>
        <v>22736643489.524391</v>
      </c>
      <c r="I31" s="7"/>
      <c r="J31" s="26">
        <f>J28+J26</f>
        <v>24194600741.203609</v>
      </c>
      <c r="K31" s="7"/>
      <c r="L31" s="26">
        <f>L28+L26</f>
        <v>25745201667.882332</v>
      </c>
      <c r="M31" s="7"/>
      <c r="N31" s="27">
        <f>N28+N26</f>
        <v>114104727042.65067</v>
      </c>
      <c r="O31" s="9"/>
      <c r="P31" s="25"/>
    </row>
    <row r="32" spans="1:28" x14ac:dyDescent="0.2">
      <c r="D32" s="28"/>
      <c r="F32" s="28"/>
      <c r="H32" s="28"/>
      <c r="J32" s="28"/>
      <c r="L32" s="28"/>
      <c r="N32" s="8"/>
      <c r="P32" s="24"/>
    </row>
    <row r="33" spans="1:22" x14ac:dyDescent="0.2">
      <c r="A33" s="1" t="s">
        <v>23</v>
      </c>
      <c r="C33" s="7"/>
      <c r="D33" s="29"/>
      <c r="E33" s="7"/>
      <c r="F33" s="29"/>
      <c r="G33" s="7"/>
      <c r="H33" s="29"/>
      <c r="I33" s="7"/>
      <c r="J33" s="29"/>
      <c r="K33" s="7"/>
      <c r="L33" s="29"/>
      <c r="M33" s="7"/>
      <c r="N33" s="7"/>
      <c r="P33" s="24"/>
      <c r="S33" s="3"/>
      <c r="T33" s="3"/>
      <c r="U33" s="3"/>
    </row>
    <row r="34" spans="1:22" x14ac:dyDescent="0.2">
      <c r="B34" s="2" t="s">
        <v>10</v>
      </c>
      <c r="C34" s="7"/>
      <c r="D34" s="7">
        <f>'[4]Exp by Year'!$AG$4</f>
        <v>4501846917.323864</v>
      </c>
      <c r="E34" s="7"/>
      <c r="F34" s="7">
        <f>'[4]Exp by Year'!$AG$5</f>
        <v>4613275360.5930967</v>
      </c>
      <c r="G34" s="7"/>
      <c r="H34" s="7">
        <f>'[4]Exp by Year'!$AG$6</f>
        <v>4904903860.4655619</v>
      </c>
      <c r="I34" s="7"/>
      <c r="J34" s="7">
        <f>'[4]Exp by Year'!$AG$7</f>
        <v>5149582662.2982635</v>
      </c>
      <c r="K34" s="7"/>
      <c r="L34" s="7">
        <f>'[4]Exp by Year'!$AG$8</f>
        <v>5406495404.222599</v>
      </c>
      <c r="M34" s="7"/>
      <c r="N34" s="7">
        <f t="shared" ref="N34:N37" si="3">SUM(D34:L34)</f>
        <v>24576104204.903385</v>
      </c>
      <c r="O34" s="8"/>
      <c r="P34" s="41"/>
      <c r="R34" s="41"/>
      <c r="S34" s="41"/>
      <c r="T34" s="41"/>
      <c r="U34" s="41"/>
      <c r="V34" s="41"/>
    </row>
    <row r="35" spans="1:22" x14ac:dyDescent="0.2">
      <c r="B35" s="2" t="s">
        <v>11</v>
      </c>
      <c r="C35" s="7"/>
      <c r="D35" s="7">
        <f>'[4]Exp by Year'!$AH$4</f>
        <v>1779663389.5891798</v>
      </c>
      <c r="E35" s="7"/>
      <c r="F35" s="7">
        <f>'[4]Exp by Year'!$AH$5</f>
        <v>1843573143.4685013</v>
      </c>
      <c r="G35" s="7"/>
      <c r="H35" s="7">
        <f>'[4]Exp by Year'!$AH$6</f>
        <v>1953812845.3864942</v>
      </c>
      <c r="I35" s="7"/>
      <c r="J35" s="7">
        <f>'[4]Exp by Year'!$AH$7</f>
        <v>2051335155.4337742</v>
      </c>
      <c r="K35" s="7"/>
      <c r="L35" s="7">
        <f>'[4]Exp by Year'!$AH$8</f>
        <v>2153733580.983418</v>
      </c>
      <c r="M35" s="7"/>
      <c r="N35" s="7">
        <f t="shared" si="3"/>
        <v>9782118114.8613682</v>
      </c>
      <c r="O35" s="8"/>
      <c r="P35" s="41"/>
      <c r="Q35" s="8"/>
      <c r="R35" s="41"/>
      <c r="S35" s="41"/>
      <c r="T35" s="41"/>
      <c r="U35" s="41"/>
      <c r="V35" s="41"/>
    </row>
    <row r="36" spans="1:22" x14ac:dyDescent="0.2">
      <c r="B36" s="2" t="s">
        <v>13</v>
      </c>
      <c r="C36" s="7"/>
      <c r="D36" s="7">
        <f>'[4]Exp by Year'!$AP$4</f>
        <v>1350003200</v>
      </c>
      <c r="E36" s="7"/>
      <c r="F36" s="7">
        <f>'[4]Exp by Year'!$AP$5</f>
        <v>1391444506.260325</v>
      </c>
      <c r="G36" s="7"/>
      <c r="H36" s="7">
        <f>'[4]Exp by Year'!$AP$6</f>
        <v>1461016731.5733423</v>
      </c>
      <c r="I36" s="7"/>
      <c r="J36" s="7">
        <f>'[4]Exp by Year'!$AP$7</f>
        <v>1534067568.1520104</v>
      </c>
      <c r="K36" s="7"/>
      <c r="L36" s="7">
        <f>'[4]Exp by Year'!$AP$8</f>
        <v>1610770946.5596123</v>
      </c>
      <c r="M36" s="10"/>
      <c r="N36" s="7">
        <f t="shared" si="3"/>
        <v>7347302952.54529</v>
      </c>
      <c r="O36" s="8"/>
      <c r="P36" s="41"/>
      <c r="Q36" s="8"/>
      <c r="R36" s="41"/>
      <c r="S36" s="41"/>
      <c r="T36" s="41"/>
      <c r="U36" s="41"/>
      <c r="V36" s="41"/>
    </row>
    <row r="37" spans="1:22" x14ac:dyDescent="0.2">
      <c r="B37" s="2" t="s">
        <v>14</v>
      </c>
      <c r="C37" s="7"/>
      <c r="D37" s="7">
        <f>'[4]Exp by Year'!$AQ$4</f>
        <v>1301738075.9739585</v>
      </c>
      <c r="E37" s="7"/>
      <c r="F37" s="7">
        <f>'[4]Exp by Year'!$AQ$5</f>
        <v>1363847512.3140864</v>
      </c>
      <c r="G37" s="7"/>
      <c r="H37" s="7">
        <f>'[4]Exp by Year'!$AQ$6</f>
        <v>1432039887.9297919</v>
      </c>
      <c r="I37" s="7"/>
      <c r="J37" s="7">
        <f>'[4]Exp by Year'!$AQ$7</f>
        <v>1503641882.3262825</v>
      </c>
      <c r="K37" s="7"/>
      <c r="L37" s="7">
        <f>'[4]Exp by Year'!$AQ$8</f>
        <v>1578823976.4425979</v>
      </c>
      <c r="M37" s="7"/>
      <c r="N37" s="7">
        <f t="shared" si="3"/>
        <v>7180091334.9867172</v>
      </c>
      <c r="O37" s="8"/>
      <c r="P37" s="41"/>
      <c r="Q37" s="8"/>
      <c r="R37" s="41"/>
      <c r="S37" s="41"/>
      <c r="T37" s="41"/>
      <c r="U37" s="41"/>
      <c r="V37" s="41"/>
    </row>
    <row r="38" spans="1:22" x14ac:dyDescent="0.2">
      <c r="B38" s="11" t="s">
        <v>16</v>
      </c>
      <c r="C38" s="7"/>
      <c r="D38" s="7">
        <f>'[4]Exp by Year'!$AI$4</f>
        <v>2740548518.6880507</v>
      </c>
      <c r="E38" s="7"/>
      <c r="F38" s="7">
        <f>'[4]Exp by Year'!$AI$5</f>
        <v>2840899689.3313684</v>
      </c>
      <c r="G38" s="7"/>
      <c r="H38" s="7">
        <f>'[4]Exp by Year'!$AI$6</f>
        <v>3016091797.2105656</v>
      </c>
      <c r="I38" s="7"/>
      <c r="J38" s="7">
        <f>'[4]Exp by Year'!$AI$7</f>
        <v>3166498610.4837227</v>
      </c>
      <c r="K38" s="7"/>
      <c r="L38" s="7">
        <f>'[4]Exp by Year'!$AI$8</f>
        <v>3324425764.4205356</v>
      </c>
      <c r="M38" s="10"/>
      <c r="N38" s="10">
        <f t="shared" ref="N38:N42" si="4">SUM(D38:L38)</f>
        <v>15088464380.134243</v>
      </c>
      <c r="O38" s="8"/>
      <c r="P38" s="41"/>
      <c r="Q38" s="25"/>
      <c r="R38" s="41"/>
      <c r="S38" s="41"/>
      <c r="T38" s="41"/>
      <c r="U38" s="41"/>
      <c r="V38" s="41"/>
    </row>
    <row r="39" spans="1:22" x14ac:dyDescent="0.2">
      <c r="B39" s="11" t="s">
        <v>40</v>
      </c>
      <c r="C39" s="7"/>
      <c r="D39" s="7">
        <f>'[8]7-1-16'!$H$72</f>
        <v>15196200</v>
      </c>
      <c r="E39" s="7"/>
      <c r="F39" s="7">
        <f>'[8]7-1-16'!$H$72</f>
        <v>15196200</v>
      </c>
      <c r="G39" s="7"/>
      <c r="H39" s="7">
        <f>ROUND((F39*(1+$P$34)),-2)</f>
        <v>15196200</v>
      </c>
      <c r="I39" s="7"/>
      <c r="J39" s="7">
        <f>ROUND((H39*(1+$P$34)),-2)</f>
        <v>15196200</v>
      </c>
      <c r="K39" s="7"/>
      <c r="L39" s="7">
        <f>ROUND((J39*(1+$P$34)),-2)</f>
        <v>15196200</v>
      </c>
      <c r="M39" s="10"/>
      <c r="N39" s="10">
        <f t="shared" si="4"/>
        <v>75981000</v>
      </c>
      <c r="O39" s="8"/>
      <c r="P39" s="41"/>
      <c r="Q39" s="25"/>
      <c r="R39" s="41"/>
      <c r="S39" s="41"/>
      <c r="T39" s="41"/>
      <c r="U39" s="41"/>
      <c r="V39" s="41"/>
    </row>
    <row r="40" spans="1:22" x14ac:dyDescent="0.2">
      <c r="B40" s="11" t="s">
        <v>24</v>
      </c>
      <c r="C40" s="7"/>
      <c r="D40" s="7">
        <v>4000000</v>
      </c>
      <c r="E40" s="10"/>
      <c r="F40" s="7">
        <f>ROUND((D40*(1+$P$34)),-2)</f>
        <v>4000000</v>
      </c>
      <c r="G40" s="10"/>
      <c r="H40" s="7">
        <f>ROUND((F40*(1+$P$34)),-2)</f>
        <v>4000000</v>
      </c>
      <c r="I40" s="10"/>
      <c r="J40" s="7">
        <f>ROUND((H40*(1+$P$34)),-2)</f>
        <v>4000000</v>
      </c>
      <c r="K40" s="10"/>
      <c r="L40" s="7">
        <f>ROUND((J40*(1+$P$34)),-2)</f>
        <v>4000000</v>
      </c>
      <c r="M40" s="10"/>
      <c r="N40" s="10">
        <f t="shared" si="4"/>
        <v>20000000</v>
      </c>
      <c r="O40" s="8"/>
      <c r="P40" s="41"/>
      <c r="Q40" s="25"/>
      <c r="R40" s="41"/>
      <c r="S40" s="41"/>
      <c r="T40" s="41"/>
      <c r="U40" s="41"/>
      <c r="V40" s="41"/>
    </row>
    <row r="41" spans="1:22" x14ac:dyDescent="0.2">
      <c r="B41" s="42" t="s">
        <v>25</v>
      </c>
      <c r="C41" s="7"/>
      <c r="D41" s="10">
        <v>90000000</v>
      </c>
      <c r="E41" s="10"/>
      <c r="F41" s="10">
        <v>0</v>
      </c>
      <c r="G41" s="10"/>
      <c r="H41" s="10">
        <v>0</v>
      </c>
      <c r="I41" s="10"/>
      <c r="J41" s="10">
        <v>0</v>
      </c>
      <c r="K41" s="10"/>
      <c r="L41" s="10">
        <v>0</v>
      </c>
      <c r="M41" s="10"/>
      <c r="N41" s="10">
        <f t="shared" si="4"/>
        <v>90000000</v>
      </c>
      <c r="O41" s="8"/>
      <c r="P41" s="41"/>
      <c r="Q41" s="25"/>
      <c r="R41" s="41"/>
      <c r="S41" s="41"/>
      <c r="T41" s="41"/>
      <c r="U41" s="41"/>
      <c r="V41" s="41"/>
    </row>
    <row r="42" spans="1:22" x14ac:dyDescent="0.2">
      <c r="B42" s="42" t="s">
        <v>79</v>
      </c>
      <c r="C42" s="7"/>
      <c r="D42" s="12">
        <v>0</v>
      </c>
      <c r="E42" s="10"/>
      <c r="F42" s="12">
        <v>0</v>
      </c>
      <c r="G42" s="10"/>
      <c r="H42" s="12">
        <v>0</v>
      </c>
      <c r="I42" s="10"/>
      <c r="J42" s="12">
        <v>0</v>
      </c>
      <c r="K42" s="10"/>
      <c r="L42" s="12">
        <v>0</v>
      </c>
      <c r="M42" s="10"/>
      <c r="N42" s="12">
        <f t="shared" si="4"/>
        <v>0</v>
      </c>
      <c r="O42" s="8"/>
      <c r="P42" s="41"/>
      <c r="Q42" s="25"/>
      <c r="R42" s="41"/>
      <c r="S42" s="41"/>
      <c r="T42" s="41"/>
      <c r="U42" s="41"/>
      <c r="V42" s="41"/>
    </row>
    <row r="43" spans="1:22" x14ac:dyDescent="0.2">
      <c r="B43" s="42" t="s">
        <v>26</v>
      </c>
      <c r="C43" s="7"/>
      <c r="D43" s="7">
        <f>SUM(D34:D42)</f>
        <v>11782996301.575054</v>
      </c>
      <c r="E43" s="7"/>
      <c r="F43" s="7">
        <f>SUM(F34:F42)</f>
        <v>12072236411.967377</v>
      </c>
      <c r="G43" s="7"/>
      <c r="H43" s="7">
        <f>SUM(H34:H42)</f>
        <v>12787061322.565756</v>
      </c>
      <c r="I43" s="7"/>
      <c r="J43" s="7">
        <f>SUM(J34:J42)</f>
        <v>13424322078.694054</v>
      </c>
      <c r="K43" s="7"/>
      <c r="L43" s="7">
        <f>SUM(L34:L42)</f>
        <v>14093445872.628763</v>
      </c>
      <c r="M43" s="7"/>
      <c r="N43" s="7">
        <f>SUM(N34:N42)</f>
        <v>64160061987.431</v>
      </c>
      <c r="O43" s="8"/>
      <c r="P43" s="25"/>
      <c r="Q43" s="8"/>
      <c r="R43" s="8"/>
    </row>
    <row r="44" spans="1:22" x14ac:dyDescent="0.2">
      <c r="C44" s="7"/>
      <c r="D44" s="7"/>
      <c r="E44" s="7"/>
      <c r="F44" s="7"/>
      <c r="G44" s="7"/>
      <c r="H44" s="7"/>
      <c r="I44" s="7"/>
      <c r="J44" s="7"/>
      <c r="K44" s="7"/>
      <c r="L44" s="7"/>
      <c r="M44" s="7"/>
      <c r="N44" s="7"/>
      <c r="O44" s="8"/>
      <c r="P44" s="31"/>
    </row>
    <row r="45" spans="1:22" x14ac:dyDescent="0.2">
      <c r="B45" s="2" t="s">
        <v>27</v>
      </c>
      <c r="C45" s="7"/>
      <c r="D45" s="12">
        <f>D28</f>
        <v>161304900</v>
      </c>
      <c r="E45" s="7"/>
      <c r="F45" s="12">
        <f>F28</f>
        <v>134094600</v>
      </c>
      <c r="G45" s="7"/>
      <c r="H45" s="12">
        <f>H28</f>
        <v>120825800</v>
      </c>
      <c r="I45" s="7"/>
      <c r="J45" s="12">
        <f>J28</f>
        <v>107557000</v>
      </c>
      <c r="K45" s="7"/>
      <c r="L45" s="12">
        <f>L28</f>
        <v>94288200</v>
      </c>
      <c r="M45" s="7"/>
      <c r="N45" s="12">
        <f>SUM(D45:L45)</f>
        <v>618070500</v>
      </c>
      <c r="P45" s="32"/>
    </row>
    <row r="46" spans="1:22" x14ac:dyDescent="0.2">
      <c r="C46" s="7"/>
      <c r="D46" s="7"/>
      <c r="E46" s="7"/>
      <c r="F46" s="7"/>
      <c r="G46" s="7"/>
      <c r="H46" s="7"/>
      <c r="I46" s="7"/>
      <c r="J46" s="7"/>
      <c r="K46" s="7"/>
      <c r="L46" s="7"/>
      <c r="M46" s="7"/>
      <c r="N46" s="7"/>
      <c r="P46" s="31"/>
    </row>
    <row r="47" spans="1:22" ht="13.5" thickBot="1" x14ac:dyDescent="0.25">
      <c r="A47" s="2" t="s">
        <v>28</v>
      </c>
      <c r="C47" s="7"/>
      <c r="D47" s="27">
        <f>D45+D43</f>
        <v>11944301201.575054</v>
      </c>
      <c r="E47" s="7"/>
      <c r="F47" s="27">
        <f>F45+F43</f>
        <v>12206331011.967377</v>
      </c>
      <c r="G47" s="7"/>
      <c r="H47" s="27">
        <f>H45+H43</f>
        <v>12907887122.565756</v>
      </c>
      <c r="I47" s="7"/>
      <c r="J47" s="27">
        <f>J45+J43</f>
        <v>13531879078.694054</v>
      </c>
      <c r="K47" s="7"/>
      <c r="L47" s="27">
        <f>L45+L43</f>
        <v>14187734072.628763</v>
      </c>
      <c r="M47" s="7"/>
      <c r="N47" s="27">
        <f>N45+N43</f>
        <v>64778132487.431</v>
      </c>
      <c r="P47" s="25"/>
    </row>
    <row r="48" spans="1:22" x14ac:dyDescent="0.2">
      <c r="C48" s="7"/>
      <c r="D48" s="8"/>
      <c r="E48" s="8"/>
      <c r="F48" s="8"/>
      <c r="G48" s="8"/>
      <c r="H48" s="8"/>
      <c r="I48" s="8"/>
      <c r="J48" s="8"/>
      <c r="K48" s="8"/>
      <c r="L48" s="8"/>
      <c r="M48" s="8">
        <f>M31-M47</f>
        <v>0</v>
      </c>
      <c r="N48" s="8"/>
      <c r="P48" s="24"/>
    </row>
    <row r="49" spans="1:24" x14ac:dyDescent="0.2">
      <c r="A49" s="2" t="s">
        <v>29</v>
      </c>
      <c r="C49" s="7"/>
      <c r="D49" s="20"/>
      <c r="E49" s="7"/>
      <c r="F49" s="20"/>
      <c r="G49" s="7"/>
      <c r="H49" s="20"/>
      <c r="I49" s="7"/>
      <c r="J49" s="20"/>
      <c r="K49" s="7"/>
      <c r="L49" s="20"/>
      <c r="M49" s="7"/>
      <c r="N49" s="10"/>
    </row>
    <row r="50" spans="1:24" x14ac:dyDescent="0.2">
      <c r="B50" s="2" t="s">
        <v>10</v>
      </c>
      <c r="C50" s="7"/>
      <c r="D50" s="23">
        <f>ROUND((D34/D5),2)</f>
        <v>334.75</v>
      </c>
      <c r="E50" s="7"/>
      <c r="F50" s="23">
        <f>ROUND((F34/F5),2)</f>
        <v>335.32</v>
      </c>
      <c r="G50" s="7"/>
      <c r="H50" s="23">
        <f>ROUND((H34/H5),2)</f>
        <v>348.47</v>
      </c>
      <c r="I50" s="7"/>
      <c r="J50" s="23">
        <f>ROUND((J34/J5),2)</f>
        <v>357.58</v>
      </c>
      <c r="K50" s="7"/>
      <c r="L50" s="23">
        <f>ROUND((L34/L5),2)</f>
        <v>366.89</v>
      </c>
      <c r="M50" s="7"/>
      <c r="N50" s="23"/>
      <c r="O50" s="13"/>
      <c r="P50" s="13"/>
      <c r="Q50" s="13"/>
      <c r="R50" s="13"/>
      <c r="S50" s="13"/>
      <c r="T50" s="13"/>
      <c r="U50" s="13"/>
      <c r="V50" s="13"/>
      <c r="W50" s="13"/>
      <c r="X50" s="13"/>
    </row>
    <row r="51" spans="1:24" x14ac:dyDescent="0.2">
      <c r="B51" s="2" t="s">
        <v>11</v>
      </c>
      <c r="C51" s="7"/>
      <c r="D51" s="23">
        <f>ROUND((D35/D6),2)</f>
        <v>798.78</v>
      </c>
      <c r="E51" s="7"/>
      <c r="F51" s="23">
        <f>ROUND((F35/F6),2)</f>
        <v>806.89</v>
      </c>
      <c r="G51" s="7"/>
      <c r="H51" s="23">
        <f>ROUND((H35/H6),2)</f>
        <v>834.37</v>
      </c>
      <c r="I51" s="7"/>
      <c r="J51" s="23">
        <f>ROUND((J35/J6),2)</f>
        <v>855.22</v>
      </c>
      <c r="K51" s="7"/>
      <c r="L51" s="23">
        <f>ROUND((L35/L6),2)</f>
        <v>877.07</v>
      </c>
      <c r="M51" s="7"/>
      <c r="N51" s="23"/>
      <c r="O51" s="13"/>
      <c r="P51" s="13"/>
      <c r="Q51" s="13"/>
      <c r="R51" s="13"/>
      <c r="S51" s="13"/>
      <c r="T51" s="13"/>
      <c r="U51" s="13"/>
      <c r="V51" s="13"/>
      <c r="W51" s="13"/>
      <c r="X51" s="13"/>
    </row>
    <row r="52" spans="1:24" x14ac:dyDescent="0.2">
      <c r="B52" s="2" t="s">
        <v>13</v>
      </c>
      <c r="C52" s="7"/>
      <c r="D52" s="23">
        <f>ROUND((D36/D7),2)</f>
        <v>3716.69</v>
      </c>
      <c r="E52" s="7"/>
      <c r="F52" s="23">
        <f>ROUND((F36/F7),2)</f>
        <v>3788.01</v>
      </c>
      <c r="G52" s="7"/>
      <c r="H52" s="23">
        <f>ROUND((H36/H7),2)</f>
        <v>3933.49</v>
      </c>
      <c r="I52" s="7"/>
      <c r="J52" s="23">
        <f>ROUND((J36/J7),2)</f>
        <v>4085.06</v>
      </c>
      <c r="K52" s="7"/>
      <c r="L52" s="23">
        <f>ROUND((L36/L7),2)</f>
        <v>4242.97</v>
      </c>
      <c r="M52" s="7"/>
      <c r="N52" s="23"/>
      <c r="O52" s="13"/>
      <c r="P52" s="13"/>
      <c r="Q52" s="13"/>
      <c r="R52" s="13"/>
      <c r="S52" s="13"/>
      <c r="T52" s="13"/>
      <c r="U52" s="13"/>
      <c r="V52" s="13"/>
      <c r="W52" s="13"/>
      <c r="X52" s="13"/>
    </row>
    <row r="53" spans="1:24" x14ac:dyDescent="0.2">
      <c r="B53" s="2" t="s">
        <v>14</v>
      </c>
      <c r="C53" s="7"/>
      <c r="D53" s="23">
        <f>ROUND((D37/D8),2)</f>
        <v>3590.87</v>
      </c>
      <c r="E53" s="7"/>
      <c r="F53" s="23">
        <f>ROUND((F37/F8),2)</f>
        <v>3616.91</v>
      </c>
      <c r="G53" s="7"/>
      <c r="H53" s="23">
        <f>ROUND((H37/H8),2)</f>
        <v>3656.55</v>
      </c>
      <c r="I53" s="7"/>
      <c r="J53" s="23">
        <f>ROUND((J37/J8),2)</f>
        <v>3701.74</v>
      </c>
      <c r="K53" s="7"/>
      <c r="L53" s="23">
        <f>ROUND((L37/L8),2)</f>
        <v>3752.31</v>
      </c>
      <c r="M53" s="7"/>
      <c r="N53" s="23"/>
      <c r="O53" s="13"/>
      <c r="P53" s="13"/>
      <c r="Q53" s="13"/>
      <c r="R53" s="13"/>
      <c r="S53" s="13"/>
      <c r="T53" s="13"/>
      <c r="U53" s="13"/>
      <c r="V53" s="13"/>
      <c r="W53" s="13"/>
      <c r="X53" s="13"/>
    </row>
    <row r="54" spans="1:24" x14ac:dyDescent="0.2">
      <c r="B54" s="11" t="s">
        <v>16</v>
      </c>
      <c r="C54" s="7"/>
      <c r="D54" s="23">
        <f>ROUND((D38/D9),2)</f>
        <v>719.12</v>
      </c>
      <c r="E54" s="7"/>
      <c r="F54" s="23">
        <f>ROUND((F38/F9),2)</f>
        <v>728.45</v>
      </c>
      <c r="G54" s="7"/>
      <c r="H54" s="23">
        <f>ROUND((H38/H9),2)</f>
        <v>755.88</v>
      </c>
      <c r="I54" s="7"/>
      <c r="J54" s="23">
        <f>ROUND((J38/J9),2)</f>
        <v>775.75</v>
      </c>
      <c r="K54" s="7"/>
      <c r="L54" s="23">
        <f>ROUND((L38/L9),2)</f>
        <v>796.29</v>
      </c>
      <c r="M54" s="7"/>
      <c r="N54" s="23"/>
      <c r="O54" s="13"/>
      <c r="P54" s="13"/>
      <c r="Q54" s="13"/>
      <c r="R54" s="13"/>
      <c r="S54" s="13"/>
      <c r="T54" s="13"/>
      <c r="U54" s="13"/>
      <c r="V54" s="13"/>
      <c r="W54" s="13"/>
      <c r="X54" s="13"/>
    </row>
    <row r="55" spans="1:24" x14ac:dyDescent="0.2">
      <c r="C55" s="7"/>
      <c r="D55" s="17"/>
      <c r="E55" s="17"/>
      <c r="F55" s="17"/>
      <c r="G55" s="10"/>
      <c r="H55" s="17"/>
      <c r="I55" s="10"/>
      <c r="J55" s="17"/>
      <c r="K55" s="10"/>
      <c r="L55" s="17"/>
      <c r="M55" s="7"/>
      <c r="N55" s="23"/>
      <c r="O55" s="13"/>
      <c r="P55" s="7"/>
    </row>
    <row r="56" spans="1:24" x14ac:dyDescent="0.2">
      <c r="C56" s="7"/>
      <c r="D56" s="17"/>
      <c r="E56" s="17"/>
      <c r="F56" s="17"/>
      <c r="G56" s="10"/>
      <c r="H56" s="17"/>
      <c r="I56" s="10"/>
      <c r="J56" s="17"/>
      <c r="K56" s="10"/>
      <c r="L56" s="17"/>
      <c r="M56" s="7"/>
      <c r="N56" s="23"/>
      <c r="O56" s="13"/>
      <c r="P56" s="7"/>
    </row>
    <row r="57" spans="1:24" x14ac:dyDescent="0.2">
      <c r="A57" s="1" t="s">
        <v>41</v>
      </c>
      <c r="C57" s="33">
        <f>'AHCCCS 2012-2016'!N65</f>
        <v>29540279760.399788</v>
      </c>
      <c r="D57" s="7"/>
      <c r="E57" s="7"/>
      <c r="F57" s="7"/>
      <c r="G57" s="7"/>
      <c r="H57" s="7"/>
      <c r="I57" s="7"/>
      <c r="J57" s="7"/>
      <c r="K57" s="7"/>
      <c r="L57" s="7"/>
      <c r="M57" s="7"/>
      <c r="N57" s="7"/>
      <c r="O57" s="8"/>
      <c r="P57" s="7"/>
    </row>
    <row r="58" spans="1:24" x14ac:dyDescent="0.2">
      <c r="A58" s="1" t="s">
        <v>42</v>
      </c>
      <c r="C58" s="7"/>
      <c r="D58" s="7">
        <f>D31-D47</f>
        <v>8150270913.3133659</v>
      </c>
      <c r="E58" s="7"/>
      <c r="F58" s="7">
        <f>F31-F47</f>
        <v>9127378017.1845398</v>
      </c>
      <c r="G58" s="7"/>
      <c r="H58" s="7">
        <f>H31-H47</f>
        <v>9828756366.9586353</v>
      </c>
      <c r="I58" s="7"/>
      <c r="J58" s="7">
        <f>J31-J47</f>
        <v>10662721662.509556</v>
      </c>
      <c r="K58" s="7"/>
      <c r="L58" s="7">
        <f>L31-L47</f>
        <v>11557467595.253569</v>
      </c>
      <c r="M58" s="7"/>
      <c r="N58" s="33"/>
      <c r="O58" s="33"/>
      <c r="P58" s="29"/>
      <c r="Q58" s="34"/>
    </row>
    <row r="59" spans="1:24" x14ac:dyDescent="0.2">
      <c r="A59" s="1" t="s">
        <v>43</v>
      </c>
      <c r="C59" s="7"/>
      <c r="D59" s="7">
        <f>D58*0.25</f>
        <v>2037567728.3283415</v>
      </c>
      <c r="E59" s="7"/>
      <c r="F59" s="7">
        <f>F58*0.25</f>
        <v>2281844504.2961349</v>
      </c>
      <c r="G59" s="7"/>
      <c r="H59" s="7">
        <f>H58*0.25</f>
        <v>2457189091.7396588</v>
      </c>
      <c r="I59" s="7"/>
      <c r="J59" s="7">
        <f>J58*0.25</f>
        <v>2665680415.627389</v>
      </c>
      <c r="K59" s="7"/>
      <c r="L59" s="7">
        <f>L58*0.25</f>
        <v>2889366898.8133922</v>
      </c>
      <c r="M59" s="7"/>
      <c r="N59" s="33"/>
      <c r="O59" s="33"/>
      <c r="P59" s="29"/>
      <c r="Q59" s="34"/>
    </row>
    <row r="60" spans="1:24" x14ac:dyDescent="0.2">
      <c r="A60" s="1" t="s">
        <v>44</v>
      </c>
      <c r="C60" s="7"/>
      <c r="D60" s="8">
        <f>C57+D59</f>
        <v>31577847488.72813</v>
      </c>
      <c r="E60" s="7"/>
      <c r="F60" s="8">
        <f>D60+F59</f>
        <v>33859691993.024265</v>
      </c>
      <c r="G60" s="7"/>
      <c r="H60" s="8">
        <f>F60+H59</f>
        <v>36316881084.763924</v>
      </c>
      <c r="I60" s="7"/>
      <c r="J60" s="8">
        <f>H60+J59</f>
        <v>38982561500.391312</v>
      </c>
      <c r="K60" s="7"/>
      <c r="L60" s="8">
        <f>J60+L59</f>
        <v>41871928399.204704</v>
      </c>
      <c r="M60" s="7"/>
      <c r="N60" s="35">
        <f>L60</f>
        <v>41871928399.204704</v>
      </c>
      <c r="O60" s="35"/>
      <c r="P60" s="7"/>
      <c r="Q60" s="8"/>
    </row>
    <row r="61" spans="1:24" x14ac:dyDescent="0.2">
      <c r="A61" s="1"/>
      <c r="C61" s="7"/>
      <c r="D61" s="8"/>
      <c r="E61" s="7"/>
      <c r="F61" s="8"/>
      <c r="G61" s="7"/>
      <c r="H61" s="8"/>
      <c r="I61" s="7"/>
      <c r="J61" s="8"/>
      <c r="K61" s="7"/>
      <c r="L61" s="8"/>
      <c r="M61" s="7"/>
      <c r="N61" s="8"/>
      <c r="O61" s="8"/>
      <c r="P61" s="7"/>
    </row>
    <row r="62" spans="1:24" x14ac:dyDescent="0.2">
      <c r="A62" s="11" t="s">
        <v>32</v>
      </c>
      <c r="C62" s="7"/>
      <c r="D62" s="8"/>
      <c r="E62" s="7"/>
      <c r="F62" s="8"/>
      <c r="G62" s="7"/>
      <c r="H62" s="8"/>
      <c r="I62" s="7"/>
      <c r="J62" s="8"/>
      <c r="K62" s="7"/>
      <c r="L62" s="8"/>
      <c r="M62" s="7"/>
      <c r="N62" s="8"/>
      <c r="O62" s="8"/>
      <c r="P62" s="7"/>
    </row>
    <row r="63" spans="1:24" x14ac:dyDescent="0.2">
      <c r="A63" s="1"/>
      <c r="B63" s="2" t="s">
        <v>10</v>
      </c>
      <c r="C63" s="7"/>
      <c r="D63" s="7">
        <f>D21-D34</f>
        <v>5572356876.2233829</v>
      </c>
      <c r="E63" s="7"/>
      <c r="F63" s="7">
        <f>F21-F34</f>
        <v>6156582967.5614157</v>
      </c>
      <c r="G63" s="7"/>
      <c r="H63" s="7">
        <f>H21-H34</f>
        <v>6609448163.3385363</v>
      </c>
      <c r="I63" s="7"/>
      <c r="J63" s="7">
        <f>J21-J34</f>
        <v>7161539887.7009716</v>
      </c>
      <c r="K63" s="7"/>
      <c r="L63" s="7">
        <f>L21-L34</f>
        <v>7757589736.8582134</v>
      </c>
      <c r="M63" s="7"/>
      <c r="N63" s="7">
        <f t="shared" ref="N63:N71" si="5">SUM(D63:M63)</f>
        <v>33257517631.682518</v>
      </c>
      <c r="O63" s="7"/>
      <c r="P63" s="7"/>
    </row>
    <row r="64" spans="1:24" x14ac:dyDescent="0.2">
      <c r="A64" s="1"/>
      <c r="B64" s="2" t="s">
        <v>11</v>
      </c>
      <c r="C64" s="7"/>
      <c r="D64" s="7">
        <f>D22-D35</f>
        <v>810410049.4371016</v>
      </c>
      <c r="E64" s="7"/>
      <c r="F64" s="7">
        <f>F22-F35</f>
        <v>918792047.10985303</v>
      </c>
      <c r="G64" s="7"/>
      <c r="H64" s="7">
        <f>H22-H35</f>
        <v>990554750.39390707</v>
      </c>
      <c r="I64" s="7"/>
      <c r="J64" s="7">
        <f>J22-J35</f>
        <v>1085268514.4431298</v>
      </c>
      <c r="K64" s="7"/>
      <c r="L64" s="7">
        <f>L22-L35</f>
        <v>1185858535.2889466</v>
      </c>
      <c r="M64" s="7"/>
      <c r="N64" s="7">
        <f t="shared" si="5"/>
        <v>4990883896.6729374</v>
      </c>
      <c r="O64" s="7"/>
      <c r="P64" s="7"/>
    </row>
    <row r="65" spans="1:16" x14ac:dyDescent="0.2">
      <c r="A65" s="1"/>
      <c r="B65" s="2" t="s">
        <v>13</v>
      </c>
      <c r="C65" s="7"/>
      <c r="D65" s="7">
        <f>D23-D36</f>
        <v>835526211.34977007</v>
      </c>
      <c r="E65" s="7"/>
      <c r="F65" s="7">
        <f>F23-F36</f>
        <v>900541153.32505131</v>
      </c>
      <c r="G65" s="7"/>
      <c r="H65" s="7">
        <f>H23-H36</f>
        <v>942311938.88718319</v>
      </c>
      <c r="I65" s="7"/>
      <c r="J65" s="7">
        <f>J23-J36</f>
        <v>985704921.33676481</v>
      </c>
      <c r="K65" s="7"/>
      <c r="L65" s="7">
        <f>L23-L36</f>
        <v>1030772729.9332161</v>
      </c>
      <c r="M65" s="10"/>
      <c r="N65" s="7">
        <f t="shared" si="5"/>
        <v>4694856954.8319855</v>
      </c>
      <c r="O65" s="7"/>
      <c r="P65" s="7"/>
    </row>
    <row r="66" spans="1:16" x14ac:dyDescent="0.2">
      <c r="A66" s="1"/>
      <c r="B66" s="2" t="s">
        <v>14</v>
      </c>
      <c r="C66" s="7"/>
      <c r="D66" s="7">
        <f>D24-D37</f>
        <v>1041173976.3031139</v>
      </c>
      <c r="E66" s="7"/>
      <c r="F66" s="7">
        <f>F24-F37</f>
        <v>1170658049.188221</v>
      </c>
      <c r="G66" s="7"/>
      <c r="H66" s="7">
        <f>H24-H37</f>
        <v>1305637714.3390059</v>
      </c>
      <c r="I66" s="7"/>
      <c r="J66" s="7">
        <f>J24-J37</f>
        <v>1449404539.0286884</v>
      </c>
      <c r="K66" s="7"/>
      <c r="L66" s="7">
        <f>L24-L37</f>
        <v>1602442793.173192</v>
      </c>
      <c r="M66" s="7"/>
      <c r="N66" s="7">
        <f t="shared" si="5"/>
        <v>6569317072.0322218</v>
      </c>
      <c r="O66" s="7"/>
      <c r="P66" s="7"/>
    </row>
    <row r="67" spans="1:16" x14ac:dyDescent="0.2">
      <c r="A67" s="1"/>
      <c r="B67" s="11" t="s">
        <v>16</v>
      </c>
      <c r="C67" s="7"/>
      <c r="D67" s="7">
        <f>D25-D38</f>
        <v>0</v>
      </c>
      <c r="E67" s="7"/>
      <c r="F67" s="7">
        <f>F25-F38</f>
        <v>0</v>
      </c>
      <c r="G67" s="7"/>
      <c r="H67" s="7">
        <f>H25-H38</f>
        <v>0</v>
      </c>
      <c r="I67" s="7"/>
      <c r="J67" s="7">
        <f>J25-J38</f>
        <v>0</v>
      </c>
      <c r="K67" s="7"/>
      <c r="L67" s="7">
        <f>L25-L38</f>
        <v>0</v>
      </c>
      <c r="M67" s="10"/>
      <c r="N67" s="10">
        <f t="shared" si="5"/>
        <v>0</v>
      </c>
      <c r="O67" s="7"/>
      <c r="P67" s="7"/>
    </row>
    <row r="68" spans="1:16" x14ac:dyDescent="0.2">
      <c r="A68" s="1"/>
      <c r="B68" s="11" t="s">
        <v>40</v>
      </c>
      <c r="C68" s="7"/>
      <c r="D68" s="7">
        <f t="shared" ref="D68:F68" si="6">-D39</f>
        <v>-15196200</v>
      </c>
      <c r="E68" s="7"/>
      <c r="F68" s="7">
        <f t="shared" si="6"/>
        <v>-15196200</v>
      </c>
      <c r="G68" s="7"/>
      <c r="H68" s="7">
        <f t="shared" ref="H68" si="7">-H39</f>
        <v>-15196200</v>
      </c>
      <c r="I68" s="7"/>
      <c r="J68" s="7">
        <f t="shared" ref="J68" si="8">-J39</f>
        <v>-15196200</v>
      </c>
      <c r="K68" s="7"/>
      <c r="L68" s="7">
        <f t="shared" ref="L68" si="9">-L39</f>
        <v>-15196200</v>
      </c>
      <c r="M68" s="10"/>
      <c r="N68" s="10">
        <f t="shared" si="5"/>
        <v>-75981000</v>
      </c>
      <c r="O68" s="7"/>
      <c r="P68" s="7"/>
    </row>
    <row r="69" spans="1:16" x14ac:dyDescent="0.2">
      <c r="A69" s="1"/>
      <c r="B69" s="11" t="s">
        <v>24</v>
      </c>
      <c r="C69" s="7"/>
      <c r="D69" s="7">
        <f t="shared" ref="D69:L71" si="10">-D40</f>
        <v>-4000000</v>
      </c>
      <c r="E69" s="10">
        <f t="shared" si="10"/>
        <v>0</v>
      </c>
      <c r="F69" s="7">
        <f t="shared" si="10"/>
        <v>-4000000</v>
      </c>
      <c r="G69" s="10">
        <f t="shared" si="10"/>
        <v>0</v>
      </c>
      <c r="H69" s="7">
        <f t="shared" si="10"/>
        <v>-4000000</v>
      </c>
      <c r="I69" s="10">
        <f t="shared" si="10"/>
        <v>0</v>
      </c>
      <c r="J69" s="7">
        <f t="shared" si="10"/>
        <v>-4000000</v>
      </c>
      <c r="K69" s="10">
        <f t="shared" si="10"/>
        <v>0</v>
      </c>
      <c r="L69" s="7">
        <f t="shared" si="10"/>
        <v>-4000000</v>
      </c>
      <c r="M69" s="10"/>
      <c r="N69" s="10">
        <f t="shared" si="5"/>
        <v>-20000000</v>
      </c>
      <c r="O69" s="7"/>
      <c r="P69" s="7"/>
    </row>
    <row r="70" spans="1:16" x14ac:dyDescent="0.2">
      <c r="A70" s="1"/>
      <c r="B70" s="42" t="s">
        <v>25</v>
      </c>
      <c r="C70" s="7"/>
      <c r="D70" s="10">
        <f t="shared" si="10"/>
        <v>-90000000</v>
      </c>
      <c r="E70" s="10">
        <f t="shared" si="10"/>
        <v>0</v>
      </c>
      <c r="F70" s="10">
        <f t="shared" si="10"/>
        <v>0</v>
      </c>
      <c r="G70" s="10">
        <f t="shared" si="10"/>
        <v>0</v>
      </c>
      <c r="H70" s="10">
        <f t="shared" si="10"/>
        <v>0</v>
      </c>
      <c r="I70" s="10">
        <f t="shared" si="10"/>
        <v>0</v>
      </c>
      <c r="J70" s="10">
        <f t="shared" si="10"/>
        <v>0</v>
      </c>
      <c r="K70" s="10">
        <f t="shared" si="10"/>
        <v>0</v>
      </c>
      <c r="L70" s="10">
        <f t="shared" si="10"/>
        <v>0</v>
      </c>
      <c r="M70" s="10"/>
      <c r="N70" s="10">
        <f t="shared" si="5"/>
        <v>-90000000</v>
      </c>
      <c r="O70" s="7"/>
      <c r="P70" s="7"/>
    </row>
    <row r="71" spans="1:16" x14ac:dyDescent="0.2">
      <c r="A71" s="1"/>
      <c r="B71" s="42" t="s">
        <v>79</v>
      </c>
      <c r="C71" s="7"/>
      <c r="D71" s="12">
        <f t="shared" si="10"/>
        <v>0</v>
      </c>
      <c r="E71" s="10"/>
      <c r="F71" s="12">
        <f t="shared" si="10"/>
        <v>0</v>
      </c>
      <c r="G71" s="10"/>
      <c r="H71" s="12">
        <f t="shared" si="10"/>
        <v>0</v>
      </c>
      <c r="I71" s="10"/>
      <c r="J71" s="12">
        <f t="shared" si="10"/>
        <v>0</v>
      </c>
      <c r="K71" s="10"/>
      <c r="L71" s="12">
        <f t="shared" si="10"/>
        <v>0</v>
      </c>
      <c r="M71" s="10"/>
      <c r="N71" s="12">
        <f t="shared" si="5"/>
        <v>0</v>
      </c>
      <c r="O71" s="7"/>
      <c r="P71" s="7"/>
    </row>
    <row r="72" spans="1:16" x14ac:dyDescent="0.2">
      <c r="A72" s="1"/>
      <c r="C72" s="7"/>
      <c r="D72" s="7">
        <f>SUM(D63:D71)</f>
        <v>8150270913.3133678</v>
      </c>
      <c r="E72" s="7"/>
      <c r="F72" s="7">
        <f>SUM(F63:F71)</f>
        <v>9127378017.1845398</v>
      </c>
      <c r="G72" s="7"/>
      <c r="H72" s="7">
        <f>SUM(H63:H71)</f>
        <v>9828756366.9586315</v>
      </c>
      <c r="I72" s="7"/>
      <c r="J72" s="7">
        <f>SUM(J63:J71)</f>
        <v>10662721662.509554</v>
      </c>
      <c r="K72" s="7"/>
      <c r="L72" s="7">
        <f>SUM(L63:L71)</f>
        <v>11557467595.253567</v>
      </c>
      <c r="M72" s="7"/>
      <c r="N72" s="7">
        <f>SUM(N63:N71)</f>
        <v>49326594555.219658</v>
      </c>
      <c r="O72" s="7"/>
      <c r="P72" s="7"/>
    </row>
    <row r="73" spans="1:16" x14ac:dyDescent="0.2">
      <c r="A73" s="11"/>
      <c r="C73" s="7"/>
      <c r="D73" s="8"/>
      <c r="E73" s="7"/>
      <c r="F73" s="8"/>
      <c r="G73" s="7"/>
      <c r="H73" s="8"/>
      <c r="I73" s="7"/>
      <c r="J73" s="8"/>
      <c r="K73" s="7"/>
      <c r="L73" s="8"/>
      <c r="M73" s="7"/>
      <c r="N73" s="8"/>
      <c r="O73" s="8"/>
      <c r="P73" s="8"/>
    </row>
    <row r="74" spans="1:16" x14ac:dyDescent="0.2">
      <c r="A74" s="1"/>
      <c r="C74" s="36"/>
      <c r="D74" s="36"/>
      <c r="E74" s="36"/>
      <c r="F74" s="36"/>
      <c r="G74" s="36"/>
      <c r="H74" s="36"/>
      <c r="I74" s="36"/>
      <c r="J74" s="36"/>
      <c r="K74" s="36"/>
      <c r="L74" s="36"/>
      <c r="M74" s="7"/>
      <c r="N74" s="36"/>
      <c r="P74" s="8"/>
    </row>
    <row r="75" spans="1:16" x14ac:dyDescent="0.2">
      <c r="A75" s="1"/>
      <c r="C75" s="36"/>
      <c r="D75" s="36"/>
      <c r="E75" s="36"/>
      <c r="F75" s="36"/>
      <c r="G75" s="36"/>
      <c r="H75" s="36"/>
      <c r="I75" s="36"/>
      <c r="J75" s="36"/>
      <c r="K75" s="36"/>
      <c r="L75" s="36"/>
      <c r="M75" s="7"/>
      <c r="N75" s="36"/>
      <c r="P75" s="8"/>
    </row>
    <row r="76" spans="1:16" x14ac:dyDescent="0.2">
      <c r="A76" s="1"/>
      <c r="C76" s="36"/>
      <c r="D76" s="36"/>
      <c r="E76" s="36"/>
      <c r="F76" s="36"/>
      <c r="G76" s="36"/>
      <c r="H76" s="36"/>
      <c r="I76" s="36"/>
      <c r="J76" s="36"/>
      <c r="K76" s="36"/>
      <c r="L76" s="36"/>
      <c r="M76" s="7"/>
      <c r="N76" s="36"/>
      <c r="P76" s="8"/>
    </row>
    <row r="77" spans="1:16" x14ac:dyDescent="0.2">
      <c r="A77" s="1"/>
      <c r="C77" s="36"/>
      <c r="D77" s="36"/>
      <c r="E77" s="36"/>
      <c r="F77" s="36"/>
      <c r="G77" s="36"/>
      <c r="H77" s="36"/>
      <c r="I77" s="36"/>
      <c r="J77" s="36"/>
      <c r="K77" s="36"/>
      <c r="L77" s="36"/>
      <c r="M77" s="7"/>
      <c r="N77" s="36"/>
      <c r="P77" s="8"/>
    </row>
    <row r="78" spans="1:16" x14ac:dyDescent="0.2">
      <c r="A78" s="1"/>
      <c r="C78" s="36"/>
      <c r="D78" s="36"/>
      <c r="E78" s="36"/>
      <c r="F78" s="36"/>
      <c r="G78" s="36"/>
      <c r="H78" s="36"/>
      <c r="I78" s="36"/>
      <c r="J78" s="36"/>
      <c r="K78" s="36"/>
      <c r="L78" s="36"/>
      <c r="M78" s="7"/>
      <c r="N78" s="36"/>
      <c r="P78" s="8"/>
    </row>
    <row r="79" spans="1:16" x14ac:dyDescent="0.2">
      <c r="D79" s="36"/>
      <c r="F79" s="36"/>
      <c r="H79" s="36"/>
      <c r="J79" s="36"/>
      <c r="L79" s="36"/>
      <c r="N79" s="36"/>
    </row>
    <row r="80" spans="1:16" x14ac:dyDescent="0.2">
      <c r="C80" s="37"/>
      <c r="D80" s="37"/>
      <c r="E80" s="37"/>
      <c r="F80" s="37"/>
      <c r="H80" s="37"/>
      <c r="J80" s="37"/>
      <c r="L80" s="37"/>
      <c r="N80" s="8"/>
    </row>
    <row r="81" spans="1:14" x14ac:dyDescent="0.2">
      <c r="C81" s="37"/>
      <c r="D81" s="37"/>
      <c r="E81" s="37"/>
      <c r="F81" s="37"/>
      <c r="H81" s="37"/>
      <c r="J81" s="37"/>
      <c r="L81" s="37"/>
    </row>
    <row r="82" spans="1:14" x14ac:dyDescent="0.2">
      <c r="C82" s="37"/>
      <c r="D82" s="37"/>
      <c r="E82" s="37"/>
      <c r="F82" s="37"/>
      <c r="H82" s="37"/>
      <c r="J82" s="37"/>
      <c r="L82" s="37"/>
    </row>
    <row r="83" spans="1:14" x14ac:dyDescent="0.2">
      <c r="C83" s="37"/>
      <c r="D83" s="37"/>
      <c r="E83" s="37"/>
      <c r="F83" s="37"/>
      <c r="H83" s="37"/>
      <c r="J83" s="37"/>
      <c r="L83" s="37"/>
    </row>
    <row r="84" spans="1:14" x14ac:dyDescent="0.2">
      <c r="C84" s="37"/>
      <c r="D84" s="37"/>
      <c r="E84" s="37"/>
      <c r="F84" s="37"/>
      <c r="H84" s="37"/>
      <c r="J84" s="37"/>
      <c r="L84" s="37"/>
    </row>
    <row r="87" spans="1:14" hidden="1" x14ac:dyDescent="0.2">
      <c r="A87" s="2" t="s">
        <v>33</v>
      </c>
      <c r="C87" s="7"/>
      <c r="D87" s="7" t="e">
        <f>#REF!</f>
        <v>#REF!</v>
      </c>
      <c r="E87" s="7"/>
      <c r="F87" s="7" t="e">
        <f>#REF!</f>
        <v>#REF!</v>
      </c>
      <c r="G87" s="7"/>
      <c r="H87" s="7" t="e">
        <f>#REF!+#REF!</f>
        <v>#REF!</v>
      </c>
      <c r="J87" s="7"/>
      <c r="L87" s="7"/>
      <c r="N87" s="8"/>
    </row>
    <row r="88" spans="1:14" x14ac:dyDescent="0.2">
      <c r="C88" s="13"/>
      <c r="D88" s="13"/>
      <c r="E88" s="13"/>
      <c r="F88" s="13"/>
      <c r="H88" s="13"/>
      <c r="J88" s="13"/>
      <c r="L88" s="13"/>
    </row>
    <row r="89" spans="1:14" x14ac:dyDescent="0.2">
      <c r="D89" s="7"/>
      <c r="F89" s="7"/>
      <c r="H89" s="7"/>
      <c r="J89" s="7"/>
      <c r="L89" s="7"/>
    </row>
    <row r="90" spans="1:14" hidden="1" x14ac:dyDescent="0.2">
      <c r="A90" s="2">
        <v>1</v>
      </c>
      <c r="D90" s="7"/>
      <c r="F90" s="7"/>
      <c r="H90" s="7"/>
      <c r="J90" s="7"/>
      <c r="L90" s="7"/>
    </row>
    <row r="94" spans="1:14" x14ac:dyDescent="0.2">
      <c r="D94" s="8"/>
      <c r="F94" s="8"/>
      <c r="H94" s="8"/>
      <c r="J94" s="8"/>
      <c r="L94" s="8"/>
    </row>
    <row r="95" spans="1:14" x14ac:dyDescent="0.2">
      <c r="D95" s="20"/>
      <c r="F95" s="20"/>
      <c r="H95" s="20"/>
      <c r="J95" s="20"/>
      <c r="L95" s="20"/>
    </row>
    <row r="96" spans="1:14" x14ac:dyDescent="0.2">
      <c r="D96" s="20"/>
      <c r="F96" s="20"/>
      <c r="H96" s="20"/>
      <c r="J96" s="20"/>
      <c r="L96" s="20"/>
    </row>
    <row r="97" spans="4:12" x14ac:dyDescent="0.2">
      <c r="D97" s="20"/>
      <c r="F97" s="20"/>
      <c r="H97" s="20"/>
      <c r="J97" s="20"/>
      <c r="L97" s="20"/>
    </row>
    <row r="98" spans="4:12" x14ac:dyDescent="0.2">
      <c r="D98" s="20"/>
      <c r="F98" s="20"/>
      <c r="H98" s="20"/>
      <c r="J98" s="20"/>
      <c r="L98" s="20"/>
    </row>
    <row r="108" spans="4:12" x14ac:dyDescent="0.2">
      <c r="D108" s="8"/>
      <c r="F108" s="8"/>
      <c r="H108" s="8"/>
      <c r="J108" s="8"/>
      <c r="L108" s="8"/>
    </row>
    <row r="109" spans="4:12" x14ac:dyDescent="0.2">
      <c r="D109" s="8"/>
      <c r="F109" s="8"/>
      <c r="H109" s="8"/>
      <c r="J109" s="8"/>
      <c r="L109" s="8"/>
    </row>
    <row r="110" spans="4:12" x14ac:dyDescent="0.2">
      <c r="D110" s="8"/>
      <c r="F110" s="8"/>
      <c r="H110" s="8"/>
      <c r="J110" s="8"/>
      <c r="L110" s="8"/>
    </row>
    <row r="111" spans="4:12" x14ac:dyDescent="0.2">
      <c r="D111" s="8"/>
      <c r="F111" s="8"/>
      <c r="H111" s="8"/>
      <c r="J111" s="8"/>
      <c r="L111" s="8"/>
    </row>
    <row r="112" spans="4:12" x14ac:dyDescent="0.2">
      <c r="D112" s="8"/>
      <c r="F112" s="8"/>
      <c r="H112" s="8"/>
      <c r="J112" s="8"/>
      <c r="L112" s="8"/>
    </row>
  </sheetData>
  <printOptions horizontalCentered="1"/>
  <pageMargins left="0.7" right="0.7" top="1.25" bottom="0.5" header="0.3" footer="0.3"/>
  <pageSetup scale="59" orientation="portrait" r:id="rId1"/>
  <headerFooter alignWithMargins="0">
    <oddHeader xml:space="preserve">&amp;C&amp;"Arial,Bold"Arizona Health Care Cost Containment System
Budget Neutrality Status by Federal Fiscal Year
Total Funds - All Populations
For the Period October 1, 2016 - September 30, 2021
Updated 9-7-16
</oddHeader>
    <oddFooter>&amp;L&amp;8 DBF  &amp;D    &amp;T&amp;R&amp;8S:\BUD\SHARE\FY18 Prog\BN Update\2012-2021 BN Update - September 2016.xlsx</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2"/>
  <sheetViews>
    <sheetView tabSelected="1" zoomScale="85" zoomScaleNormal="85" workbookViewId="0">
      <selection activeCell="N74" sqref="N74"/>
    </sheetView>
  </sheetViews>
  <sheetFormatPr defaultColWidth="9.140625" defaultRowHeight="12.75" x14ac:dyDescent="0.2"/>
  <cols>
    <col min="1" max="1" width="8.7109375" style="2" customWidth="1"/>
    <col min="2" max="2" width="21.7109375" style="2" customWidth="1"/>
    <col min="3" max="3" width="16.42578125" style="2" customWidth="1"/>
    <col min="4" max="4" width="16.5703125" style="2" bestFit="1" customWidth="1"/>
    <col min="5" max="5" width="0.85546875" style="2" customWidth="1"/>
    <col min="6" max="6" width="16.5703125" style="2" bestFit="1" customWidth="1"/>
    <col min="7" max="7" width="0.85546875" style="2" customWidth="1"/>
    <col min="8" max="8" width="16.5703125" style="2" bestFit="1" customWidth="1"/>
    <col min="9" max="9" width="0.85546875" style="2" customWidth="1"/>
    <col min="10" max="10" width="16.5703125" style="2" bestFit="1" customWidth="1"/>
    <col min="11" max="11" width="0.85546875" style="2" customWidth="1"/>
    <col min="12" max="12" width="16.5703125" style="2" bestFit="1" customWidth="1"/>
    <col min="13" max="13" width="0.85546875" style="2" customWidth="1"/>
    <col min="14" max="14" width="20.140625" style="2" bestFit="1" customWidth="1"/>
    <col min="15" max="15" width="19.42578125" style="2" customWidth="1"/>
    <col min="16" max="16" width="14.7109375" style="2" customWidth="1"/>
    <col min="17" max="17" width="14" style="2" customWidth="1"/>
    <col min="18" max="18" width="15.140625" style="2" customWidth="1"/>
    <col min="19" max="19" width="11" style="2" customWidth="1"/>
    <col min="20" max="20" width="10.85546875" style="2" customWidth="1"/>
    <col min="21" max="21" width="10.28515625" style="2" bestFit="1" customWidth="1"/>
    <col min="22" max="22" width="11.28515625" style="2" bestFit="1" customWidth="1"/>
    <col min="23" max="16384" width="9.140625" style="2"/>
  </cols>
  <sheetData>
    <row r="1" spans="1:28" x14ac:dyDescent="0.2">
      <c r="A1" s="1"/>
      <c r="C1" s="3"/>
      <c r="D1" s="3" t="s">
        <v>0</v>
      </c>
      <c r="E1" s="3"/>
      <c r="F1" s="3" t="s">
        <v>0</v>
      </c>
      <c r="G1" s="3"/>
      <c r="H1" s="3" t="s">
        <v>0</v>
      </c>
      <c r="I1" s="3"/>
      <c r="J1" s="3" t="s">
        <v>0</v>
      </c>
      <c r="K1" s="3"/>
      <c r="L1" s="3" t="s">
        <v>0</v>
      </c>
      <c r="M1" s="3"/>
      <c r="N1" s="3"/>
      <c r="P1" s="3"/>
      <c r="S1" s="4"/>
    </row>
    <row r="2" spans="1:28" x14ac:dyDescent="0.2">
      <c r="A2" s="1" t="s">
        <v>1</v>
      </c>
      <c r="C2" s="5"/>
      <c r="D2" s="5">
        <v>2017</v>
      </c>
      <c r="E2" s="5"/>
      <c r="F2" s="5">
        <v>2018</v>
      </c>
      <c r="G2" s="5"/>
      <c r="H2" s="5">
        <v>2019</v>
      </c>
      <c r="I2" s="5"/>
      <c r="J2" s="5">
        <v>2020</v>
      </c>
      <c r="K2" s="5"/>
      <c r="L2" s="5">
        <v>2021</v>
      </c>
      <c r="M2" s="5"/>
      <c r="N2" s="5"/>
      <c r="S2" s="4"/>
    </row>
    <row r="3" spans="1:28" x14ac:dyDescent="0.2">
      <c r="A3" s="1" t="s">
        <v>2</v>
      </c>
      <c r="C3" s="5"/>
      <c r="D3" s="6" t="s">
        <v>35</v>
      </c>
      <c r="E3" s="5"/>
      <c r="F3" s="6" t="s">
        <v>36</v>
      </c>
      <c r="G3" s="5"/>
      <c r="H3" s="6" t="s">
        <v>37</v>
      </c>
      <c r="I3" s="5"/>
      <c r="J3" s="6" t="s">
        <v>38</v>
      </c>
      <c r="K3" s="5"/>
      <c r="L3" s="6" t="s">
        <v>39</v>
      </c>
      <c r="M3" s="5"/>
      <c r="N3" s="6" t="s">
        <v>8</v>
      </c>
      <c r="S3" s="4"/>
    </row>
    <row r="4" spans="1:28" x14ac:dyDescent="0.2">
      <c r="A4" s="2" t="s">
        <v>9</v>
      </c>
    </row>
    <row r="5" spans="1:28" x14ac:dyDescent="0.2">
      <c r="B5" s="2" t="s">
        <v>10</v>
      </c>
      <c r="C5" s="7"/>
      <c r="D5" s="7">
        <f>'[2]Limit MM by Year'!$B$4</f>
        <v>13448230.291342055</v>
      </c>
      <c r="E5" s="7"/>
      <c r="F5" s="7">
        <f>'[2]Limit MM by Year'!$B$5</f>
        <v>13757771.043349061</v>
      </c>
      <c r="G5" s="7"/>
      <c r="H5" s="7">
        <f>'[2]Limit MM by Year'!$B$6</f>
        <v>14075364.615615303</v>
      </c>
      <c r="I5" s="7"/>
      <c r="J5" s="7">
        <f>'[2]Limit MM by Year'!$B$7</f>
        <v>14401331.855507609</v>
      </c>
      <c r="K5" s="7"/>
      <c r="L5" s="7">
        <f>'[2]Limit MM by Year'!$B$8</f>
        <v>14735971.187669519</v>
      </c>
      <c r="M5" s="7"/>
      <c r="N5" s="7">
        <f>SUM(D5:L5)</f>
        <v>70418668.993483543</v>
      </c>
      <c r="O5" s="7"/>
      <c r="P5" s="38"/>
      <c r="Q5" s="9"/>
      <c r="R5" s="9"/>
      <c r="S5" s="9"/>
      <c r="T5" s="9"/>
      <c r="U5" s="9"/>
    </row>
    <row r="6" spans="1:28" x14ac:dyDescent="0.2">
      <c r="B6" s="2" t="s">
        <v>11</v>
      </c>
      <c r="C6" s="10"/>
      <c r="D6" s="7">
        <f>'[2]Limit MM by Year'!$C$4</f>
        <v>2227981.8317330293</v>
      </c>
      <c r="E6" s="10"/>
      <c r="F6" s="7">
        <f>'[2]Limit MM by Year'!$C$5</f>
        <v>2284796.9351858152</v>
      </c>
      <c r="G6" s="10"/>
      <c r="H6" s="7">
        <f>'[2]Limit MM by Year'!$C$6</f>
        <v>2341668.8636533115</v>
      </c>
      <c r="I6" s="10"/>
      <c r="J6" s="7">
        <f>'[2]Limit MM by Year'!$C$7</f>
        <v>2398601.8520409456</v>
      </c>
      <c r="K6" s="10"/>
      <c r="L6" s="7">
        <f>'[2]Limit MM by Year'!$C$8</f>
        <v>2455600.4943215498</v>
      </c>
      <c r="M6" s="10"/>
      <c r="N6" s="7">
        <f t="shared" ref="N6:N9" si="0">SUM(D6:L6)</f>
        <v>11708649.976934651</v>
      </c>
      <c r="O6" s="7"/>
      <c r="P6" s="8"/>
      <c r="Q6" s="9"/>
      <c r="R6" s="9"/>
      <c r="S6" s="9"/>
      <c r="T6" s="9"/>
      <c r="U6" s="9"/>
    </row>
    <row r="7" spans="1:28" x14ac:dyDescent="0.2">
      <c r="B7" s="2" t="s">
        <v>13</v>
      </c>
      <c r="C7" s="7"/>
      <c r="D7" s="7">
        <f>'[2]Limit MM by Year'!$D$4</f>
        <v>363226.96956775163</v>
      </c>
      <c r="E7" s="7"/>
      <c r="F7" s="7">
        <f>'[2]Limit MM by Year'!$D$5</f>
        <v>367328.35218633479</v>
      </c>
      <c r="G7" s="7"/>
      <c r="H7" s="7">
        <f>'[2]Limit MM by Year'!$D$6</f>
        <v>371429.73480491794</v>
      </c>
      <c r="I7" s="7"/>
      <c r="J7" s="7">
        <f>'[2]Limit MM by Year'!$D$7</f>
        <v>375531.11742350098</v>
      </c>
      <c r="K7" s="7"/>
      <c r="L7" s="7">
        <f>'[2]Limit MM by Year'!$D$8</f>
        <v>379632.5000420842</v>
      </c>
      <c r="M7" s="7"/>
      <c r="N7" s="7">
        <f t="shared" si="0"/>
        <v>1857148.6740245894</v>
      </c>
      <c r="O7" s="7"/>
      <c r="P7" s="8"/>
      <c r="Q7" s="9"/>
      <c r="R7" s="9"/>
      <c r="S7" s="9"/>
      <c r="T7" s="9"/>
      <c r="U7" s="9"/>
    </row>
    <row r="8" spans="1:28" x14ac:dyDescent="0.2">
      <c r="B8" s="2" t="s">
        <v>14</v>
      </c>
      <c r="C8" s="7"/>
      <c r="D8" s="7">
        <f>'[2]Limit MM by Year'!$E$4</f>
        <v>362513.77886867197</v>
      </c>
      <c r="E8" s="7"/>
      <c r="F8" s="7">
        <f>'[2]Limit MM by Year'!$E$5</f>
        <v>377075.51930561534</v>
      </c>
      <c r="G8" s="7"/>
      <c r="H8" s="7">
        <f>'[2]Limit MM by Year'!$E$6</f>
        <v>391637.2597425587</v>
      </c>
      <c r="I8" s="7"/>
      <c r="J8" s="7">
        <f>'[2]Limit MM by Year'!$E$7</f>
        <v>406199.00017950207</v>
      </c>
      <c r="K8" s="7"/>
      <c r="L8" s="7">
        <f>'[2]Limit MM by Year'!$E$8</f>
        <v>420760.74061644543</v>
      </c>
      <c r="M8" s="7"/>
      <c r="N8" s="7">
        <f t="shared" si="0"/>
        <v>1958186.2987127937</v>
      </c>
      <c r="O8" s="7"/>
      <c r="P8" s="8"/>
      <c r="Q8" s="9"/>
      <c r="R8" s="9"/>
      <c r="S8" s="9"/>
      <c r="T8" s="9"/>
      <c r="U8" s="9"/>
    </row>
    <row r="9" spans="1:28" x14ac:dyDescent="0.2">
      <c r="B9" s="11" t="s">
        <v>16</v>
      </c>
      <c r="C9" s="7"/>
      <c r="D9" s="12">
        <f>'[2]Limit MM by Year'!$H$4</f>
        <v>3810950.7440541741</v>
      </c>
      <c r="E9" s="7"/>
      <c r="F9" s="12">
        <f>'[2]Limit MM by Year'!$H$5</f>
        <v>3899900.3931097286</v>
      </c>
      <c r="G9" s="7"/>
      <c r="H9" s="12">
        <f>'[2]Limit MM by Year'!$H$6</f>
        <v>3990186.7064877758</v>
      </c>
      <c r="I9" s="7"/>
      <c r="J9" s="12">
        <f>'[2]Limit MM by Year'!$H$7</f>
        <v>4081836.4174747653</v>
      </c>
      <c r="K9" s="7"/>
      <c r="L9" s="12">
        <f>'[2]Limit MM by Year'!$H$8</f>
        <v>4174876.7940228768</v>
      </c>
      <c r="M9" s="7"/>
      <c r="N9" s="12">
        <f t="shared" si="0"/>
        <v>19957751.055149321</v>
      </c>
      <c r="O9" s="7"/>
      <c r="P9" s="8"/>
      <c r="Q9" s="9"/>
      <c r="R9" s="9"/>
      <c r="S9" s="9"/>
      <c r="T9" s="9"/>
      <c r="U9" s="9"/>
    </row>
    <row r="10" spans="1:28" x14ac:dyDescent="0.2">
      <c r="B10" s="2" t="s">
        <v>17</v>
      </c>
      <c r="C10" s="7"/>
      <c r="D10" s="8">
        <f>SUM(D5:D9)</f>
        <v>20212903.61556568</v>
      </c>
      <c r="E10" s="7"/>
      <c r="F10" s="8">
        <f>SUM(F5:F9)</f>
        <v>20686872.243136555</v>
      </c>
      <c r="G10" s="7"/>
      <c r="H10" s="8">
        <f>SUM(H5:H9)</f>
        <v>21170287.180303864</v>
      </c>
      <c r="I10" s="7"/>
      <c r="J10" s="8">
        <f>SUM(J5:J9)</f>
        <v>21663500.242626324</v>
      </c>
      <c r="K10" s="7"/>
      <c r="L10" s="8">
        <f>SUM(L5:L9)</f>
        <v>22166841.716672476</v>
      </c>
      <c r="M10" s="7"/>
      <c r="N10" s="8">
        <f>SUM(N5:N9)</f>
        <v>105900404.9983049</v>
      </c>
      <c r="P10" s="15"/>
    </row>
    <row r="11" spans="1:28" x14ac:dyDescent="0.2">
      <c r="C11" s="7"/>
      <c r="D11" s="8"/>
      <c r="E11" s="7"/>
      <c r="F11" s="20"/>
      <c r="G11" s="7"/>
      <c r="H11" s="8"/>
      <c r="I11" s="7"/>
      <c r="J11" s="8"/>
      <c r="K11" s="7"/>
      <c r="L11" s="8"/>
      <c r="M11" s="7"/>
      <c r="N11" s="7"/>
    </row>
    <row r="12" spans="1:28" x14ac:dyDescent="0.2">
      <c r="A12" s="2" t="s">
        <v>18</v>
      </c>
      <c r="C12" s="7"/>
      <c r="D12" s="13"/>
      <c r="E12" s="7"/>
      <c r="F12" s="13"/>
      <c r="G12" s="7"/>
      <c r="H12" s="13"/>
      <c r="I12" s="7"/>
      <c r="J12" s="13"/>
      <c r="K12" s="7"/>
      <c r="L12" s="13"/>
      <c r="M12" s="7"/>
      <c r="N12" s="13"/>
    </row>
    <row r="13" spans="1:28" x14ac:dyDescent="0.2">
      <c r="B13" s="2" t="s">
        <v>10</v>
      </c>
      <c r="C13" s="14"/>
      <c r="D13" s="14">
        <f>ROUND('AHCCCS 2012-2016'!L15*(1.045),2)</f>
        <v>749.11</v>
      </c>
      <c r="E13" s="14"/>
      <c r="F13" s="14">
        <f>ROUND(D13*(1.045),2)</f>
        <v>782.82</v>
      </c>
      <c r="G13" s="14"/>
      <c r="H13" s="14">
        <f>ROUND(F13*(1.045),2)</f>
        <v>818.05</v>
      </c>
      <c r="I13" s="14"/>
      <c r="J13" s="14">
        <f>ROUND(H13*(1.045),2)</f>
        <v>854.86</v>
      </c>
      <c r="K13" s="14"/>
      <c r="L13" s="14">
        <f>ROUND(J13*(1.045),2)</f>
        <v>893.33</v>
      </c>
      <c r="M13" s="14"/>
      <c r="N13" s="14">
        <f t="shared" ref="N13:N18" si="1">N21/N5</f>
        <v>821.28251873005092</v>
      </c>
      <c r="O13" s="15"/>
      <c r="P13" s="36"/>
      <c r="Q13" s="15"/>
      <c r="R13" s="13"/>
      <c r="S13" s="9"/>
      <c r="T13" s="16"/>
      <c r="U13" s="9"/>
      <c r="V13" s="16"/>
      <c r="W13" s="9"/>
      <c r="X13" s="16"/>
      <c r="Y13" s="9"/>
      <c r="Z13" s="16"/>
      <c r="AA13" s="9"/>
      <c r="AB13" s="16"/>
    </row>
    <row r="14" spans="1:28" x14ac:dyDescent="0.2">
      <c r="B14" s="2" t="s">
        <v>11</v>
      </c>
      <c r="C14" s="17"/>
      <c r="D14" s="14">
        <f>ROUND('AHCCCS 2012-2016'!L16*(1.04),2)</f>
        <v>1162.52</v>
      </c>
      <c r="E14" s="17"/>
      <c r="F14" s="14">
        <f>ROUND(D14*(1.04),2)</f>
        <v>1209.02</v>
      </c>
      <c r="G14" s="17"/>
      <c r="H14" s="14">
        <f>ROUND(F14*(1.04),2)</f>
        <v>1257.3800000000001</v>
      </c>
      <c r="I14" s="17"/>
      <c r="J14" s="14">
        <f>ROUND(H14*(1.04),2)</f>
        <v>1307.68</v>
      </c>
      <c r="K14" s="17"/>
      <c r="L14" s="14">
        <f>ROUND(J14*(1.04),2)</f>
        <v>1359.99</v>
      </c>
      <c r="M14" s="17"/>
      <c r="N14" s="14">
        <f t="shared" si="1"/>
        <v>1261.7169392403264</v>
      </c>
      <c r="O14" s="15"/>
      <c r="P14" s="36"/>
      <c r="Q14" s="15"/>
      <c r="R14" s="13"/>
      <c r="T14" s="16"/>
      <c r="V14" s="16"/>
      <c r="X14" s="16"/>
      <c r="Z14" s="16"/>
      <c r="AB14" s="16"/>
    </row>
    <row r="15" spans="1:28" x14ac:dyDescent="0.2">
      <c r="B15" s="2" t="s">
        <v>13</v>
      </c>
      <c r="C15" s="17"/>
      <c r="D15" s="14">
        <f>ROUND('AHCCCS 2012-2016'!L18*(1.037),2)</f>
        <v>6016.98</v>
      </c>
      <c r="E15" s="17"/>
      <c r="F15" s="14">
        <f>ROUND(D15*(1.037),2)</f>
        <v>6239.61</v>
      </c>
      <c r="G15" s="17"/>
      <c r="H15" s="14">
        <f>ROUND(F15*(1.037),2)</f>
        <v>6470.48</v>
      </c>
      <c r="I15" s="17"/>
      <c r="J15" s="14">
        <f>ROUND(H15*(1.037),2)</f>
        <v>6709.89</v>
      </c>
      <c r="K15" s="17"/>
      <c r="L15" s="14">
        <f>ROUND(J15*(1.037),2)</f>
        <v>6958.16</v>
      </c>
      <c r="M15" s="17"/>
      <c r="N15" s="14">
        <f t="shared" si="1"/>
        <v>6484.2196404668848</v>
      </c>
      <c r="O15" s="15"/>
      <c r="P15" s="36"/>
      <c r="Q15" s="15"/>
      <c r="R15" s="13"/>
      <c r="T15" s="16"/>
      <c r="V15" s="16"/>
      <c r="X15" s="16"/>
      <c r="Z15" s="16"/>
      <c r="AB15" s="16"/>
    </row>
    <row r="16" spans="1:28" x14ac:dyDescent="0.2">
      <c r="B16" s="2" t="s">
        <v>14</v>
      </c>
      <c r="C16" s="14"/>
      <c r="D16" s="14">
        <f>ROUND('AHCCCS 2012-2016'!L19*(1.04),2)</f>
        <v>6462.96</v>
      </c>
      <c r="E16" s="14"/>
      <c r="F16" s="14">
        <f>ROUND(D16*(1.04),2)</f>
        <v>6721.48</v>
      </c>
      <c r="G16" s="14"/>
      <c r="H16" s="14">
        <f>ROUND(F16*(1.04),2)</f>
        <v>6990.34</v>
      </c>
      <c r="I16" s="14"/>
      <c r="J16" s="14">
        <f>ROUND(H16*(1.04),2)</f>
        <v>7269.95</v>
      </c>
      <c r="K16" s="14"/>
      <c r="L16" s="14">
        <f>ROUND(J16*(1.04),2)</f>
        <v>7560.75</v>
      </c>
      <c r="M16" s="14"/>
      <c r="N16" s="14">
        <f t="shared" si="1"/>
        <v>7021.5016906496894</v>
      </c>
      <c r="O16" s="15"/>
      <c r="P16" s="36"/>
      <c r="Q16" s="15"/>
      <c r="R16" s="13"/>
      <c r="T16" s="16"/>
      <c r="V16" s="16"/>
      <c r="X16" s="16"/>
      <c r="Z16" s="16"/>
      <c r="AB16" s="16"/>
    </row>
    <row r="17" spans="1:28" x14ac:dyDescent="0.2">
      <c r="B17" s="11" t="s">
        <v>16</v>
      </c>
      <c r="C17" s="14"/>
      <c r="D17" s="19">
        <f>D38/D9</f>
        <v>719.12462341945525</v>
      </c>
      <c r="E17" s="14"/>
      <c r="F17" s="19">
        <f>F38/F9</f>
        <v>728.4544226695167</v>
      </c>
      <c r="G17" s="14"/>
      <c r="H17" s="19">
        <f>H38/H9</f>
        <v>755.87736090308829</v>
      </c>
      <c r="I17" s="14"/>
      <c r="J17" s="19">
        <f>J38/J9</f>
        <v>775.7534321874374</v>
      </c>
      <c r="K17" s="14"/>
      <c r="L17" s="19">
        <f>L38/L9</f>
        <v>796.29314311264898</v>
      </c>
      <c r="M17" s="14"/>
      <c r="N17" s="19">
        <f>ROUND(N38/N9,2)</f>
        <v>756.02</v>
      </c>
      <c r="O17" s="15"/>
      <c r="P17" s="36"/>
      <c r="Q17" s="15"/>
      <c r="R17" s="13"/>
      <c r="T17" s="16"/>
      <c r="V17" s="16"/>
      <c r="X17" s="16"/>
      <c r="Z17" s="16"/>
      <c r="AB17" s="16"/>
    </row>
    <row r="18" spans="1:28" x14ac:dyDescent="0.2">
      <c r="B18" s="2" t="s">
        <v>19</v>
      </c>
      <c r="C18" s="7"/>
      <c r="D18" s="20">
        <f>D26/D10</f>
        <v>986.16545123868718</v>
      </c>
      <c r="E18" s="7"/>
      <c r="F18" s="20">
        <f>F26/F10</f>
        <v>1024.7858728950907</v>
      </c>
      <c r="G18" s="7"/>
      <c r="H18" s="20">
        <f>H26/H10</f>
        <v>1068.281100625097</v>
      </c>
      <c r="I18" s="7"/>
      <c r="J18" s="20">
        <f>J26/J10</f>
        <v>1111.8722030804877</v>
      </c>
      <c r="K18" s="7"/>
      <c r="L18" s="20">
        <f>L26/L10</f>
        <v>1157.1749280182462</v>
      </c>
      <c r="M18" s="7"/>
      <c r="N18" s="20">
        <f t="shared" si="1"/>
        <v>1071.6357179603533</v>
      </c>
      <c r="P18" s="13"/>
      <c r="Q18" s="13"/>
      <c r="R18" s="13"/>
      <c r="S18" s="13"/>
      <c r="T18" s="13"/>
      <c r="U18" s="13"/>
      <c r="V18" s="13"/>
      <c r="W18" s="13"/>
    </row>
    <row r="19" spans="1:28" x14ac:dyDescent="0.2">
      <c r="C19" s="7"/>
      <c r="D19" s="21"/>
      <c r="E19" s="7"/>
      <c r="F19" s="22"/>
      <c r="G19" s="7"/>
      <c r="H19" s="22"/>
      <c r="I19" s="7"/>
      <c r="J19" s="22"/>
      <c r="K19" s="7"/>
      <c r="L19" s="22"/>
      <c r="M19" s="7"/>
      <c r="N19" s="23"/>
    </row>
    <row r="20" spans="1:28" x14ac:dyDescent="0.2">
      <c r="A20" s="2" t="s">
        <v>20</v>
      </c>
      <c r="C20" s="7"/>
      <c r="D20" s="22"/>
      <c r="E20" s="7"/>
      <c r="F20" s="22"/>
      <c r="G20" s="7"/>
      <c r="H20" s="22"/>
      <c r="I20" s="7"/>
      <c r="J20" s="22"/>
      <c r="K20" s="7"/>
      <c r="L20" s="22"/>
      <c r="M20" s="7"/>
      <c r="N20" s="7"/>
      <c r="P20" s="24"/>
    </row>
    <row r="21" spans="1:28" x14ac:dyDescent="0.2">
      <c r="B21" s="2" t="s">
        <v>10</v>
      </c>
      <c r="C21" s="7"/>
      <c r="D21" s="7">
        <f>D13*D5</f>
        <v>10074203793.547247</v>
      </c>
      <c r="E21" s="7"/>
      <c r="F21" s="7">
        <f>F13*F5</f>
        <v>10769858328.154512</v>
      </c>
      <c r="G21" s="7"/>
      <c r="H21" s="7">
        <f>H13*H5</f>
        <v>11514352023.804098</v>
      </c>
      <c r="I21" s="7"/>
      <c r="J21" s="7">
        <f>J13*J5</f>
        <v>12311122549.999235</v>
      </c>
      <c r="K21" s="7"/>
      <c r="L21" s="7">
        <f>L13*L5</f>
        <v>13164085141.080812</v>
      </c>
      <c r="M21" s="7"/>
      <c r="N21" s="7">
        <f>SUM(D21:L21)</f>
        <v>57833621836.585907</v>
      </c>
      <c r="O21" s="9"/>
      <c r="P21" s="39"/>
    </row>
    <row r="22" spans="1:28" x14ac:dyDescent="0.2">
      <c r="B22" s="2" t="s">
        <v>11</v>
      </c>
      <c r="C22" s="10"/>
      <c r="D22" s="7">
        <f>D14*D6</f>
        <v>2590073439.0262814</v>
      </c>
      <c r="E22" s="10"/>
      <c r="F22" s="7">
        <f>F14*F6</f>
        <v>2762365190.5783544</v>
      </c>
      <c r="G22" s="10"/>
      <c r="H22" s="7">
        <f>H14*H6</f>
        <v>2944367595.7804012</v>
      </c>
      <c r="I22" s="10"/>
      <c r="J22" s="7">
        <f>J14*J6</f>
        <v>3136603669.876904</v>
      </c>
      <c r="K22" s="10"/>
      <c r="L22" s="7">
        <f>L14*L6</f>
        <v>3339592116.2723646</v>
      </c>
      <c r="M22" s="10"/>
      <c r="N22" s="7">
        <f t="shared" ref="N22:N25" si="2">SUM(D22:L22)</f>
        <v>14773002011.534306</v>
      </c>
      <c r="O22" s="9"/>
      <c r="P22" s="25"/>
    </row>
    <row r="23" spans="1:28" x14ac:dyDescent="0.2">
      <c r="B23" s="2" t="s">
        <v>13</v>
      </c>
      <c r="C23" s="10"/>
      <c r="D23" s="7">
        <f>D15*D7</f>
        <v>2185529411.3497701</v>
      </c>
      <c r="E23" s="10"/>
      <c r="F23" s="7">
        <f>F15*F7</f>
        <v>2291985659.5853763</v>
      </c>
      <c r="G23" s="10"/>
      <c r="H23" s="7">
        <f>H15*H7</f>
        <v>2403328670.4605255</v>
      </c>
      <c r="I23" s="10"/>
      <c r="J23" s="7">
        <f>J15*J7</f>
        <v>2519772489.4887753</v>
      </c>
      <c r="K23" s="10"/>
      <c r="L23" s="7">
        <f>L15*L7</f>
        <v>2641543676.4928284</v>
      </c>
      <c r="M23" s="10"/>
      <c r="N23" s="7">
        <f t="shared" si="2"/>
        <v>12042159907.377275</v>
      </c>
      <c r="O23" s="9"/>
      <c r="P23" s="25"/>
    </row>
    <row r="24" spans="1:28" x14ac:dyDescent="0.2">
      <c r="B24" s="2" t="s">
        <v>14</v>
      </c>
      <c r="C24" s="10"/>
      <c r="D24" s="7">
        <f>D16*D8</f>
        <v>2342912052.2770724</v>
      </c>
      <c r="E24" s="10"/>
      <c r="F24" s="7">
        <f>F16*F8</f>
        <v>2534505561.5023074</v>
      </c>
      <c r="G24" s="10"/>
      <c r="H24" s="7">
        <f>H16*H8</f>
        <v>2737677602.2687979</v>
      </c>
      <c r="I24" s="10"/>
      <c r="J24" s="7">
        <f>J16*J8</f>
        <v>2953046421.3549709</v>
      </c>
      <c r="K24" s="10"/>
      <c r="L24" s="7">
        <f>L16*L8</f>
        <v>3181266769.6157899</v>
      </c>
      <c r="M24" s="10"/>
      <c r="N24" s="7">
        <f t="shared" si="2"/>
        <v>13749408407.018938</v>
      </c>
      <c r="O24" s="9"/>
      <c r="P24" s="25"/>
    </row>
    <row r="25" spans="1:28" x14ac:dyDescent="0.2">
      <c r="B25" s="11" t="s">
        <v>16</v>
      </c>
      <c r="C25" s="10"/>
      <c r="D25" s="12">
        <f>D17*D9</f>
        <v>2740548518.6880507</v>
      </c>
      <c r="E25" s="10"/>
      <c r="F25" s="12">
        <f>F17*F9</f>
        <v>2840899689.3313684</v>
      </c>
      <c r="G25" s="10"/>
      <c r="H25" s="12">
        <f>H17*H9</f>
        <v>3016091797.2105656</v>
      </c>
      <c r="I25" s="10"/>
      <c r="J25" s="12">
        <f>J17*J9</f>
        <v>3166498610.4837227</v>
      </c>
      <c r="K25" s="10"/>
      <c r="L25" s="12">
        <f>L17*L9</f>
        <v>3324425764.4205356</v>
      </c>
      <c r="M25" s="7"/>
      <c r="N25" s="12">
        <f t="shared" si="2"/>
        <v>15088464380.134243</v>
      </c>
      <c r="O25" s="9"/>
      <c r="P25" s="25"/>
    </row>
    <row r="26" spans="1:28" x14ac:dyDescent="0.2">
      <c r="B26" s="2" t="s">
        <v>8</v>
      </c>
      <c r="C26" s="7"/>
      <c r="D26" s="8">
        <f>SUM(D21:D25)</f>
        <v>19933267214.88842</v>
      </c>
      <c r="E26" s="7"/>
      <c r="F26" s="8">
        <f>SUM(F21:F25)</f>
        <v>21199614429.151917</v>
      </c>
      <c r="G26" s="7"/>
      <c r="H26" s="8">
        <f>SUM(H21:H25)</f>
        <v>22615817689.524391</v>
      </c>
      <c r="I26" s="7"/>
      <c r="J26" s="8">
        <f>SUM(J21:J25)</f>
        <v>24087043741.203609</v>
      </c>
      <c r="K26" s="7"/>
      <c r="L26" s="8">
        <f>SUM(L21:L25)</f>
        <v>25650913467.882332</v>
      </c>
      <c r="M26" s="7"/>
      <c r="N26" s="8">
        <f>SUM(N21:N25)</f>
        <v>113486656542.65067</v>
      </c>
      <c r="P26" s="25"/>
    </row>
    <row r="27" spans="1:28" x14ac:dyDescent="0.2">
      <c r="C27" s="7"/>
      <c r="E27" s="7"/>
      <c r="G27" s="7"/>
      <c r="I27" s="7"/>
      <c r="K27" s="7"/>
      <c r="M27" s="7"/>
      <c r="N27" s="7"/>
      <c r="P27" s="24"/>
    </row>
    <row r="28" spans="1:28" x14ac:dyDescent="0.2">
      <c r="A28" s="2" t="s">
        <v>21</v>
      </c>
      <c r="C28" s="7"/>
      <c r="D28" s="12">
        <f>[7]Allotments!$K$42</f>
        <v>161304900</v>
      </c>
      <c r="E28" s="10"/>
      <c r="F28" s="12">
        <f>[7]Allotments!$K$43</f>
        <v>134094600</v>
      </c>
      <c r="G28" s="10"/>
      <c r="H28" s="12">
        <f>[7]Allotments!$K$44</f>
        <v>120825800</v>
      </c>
      <c r="I28" s="10"/>
      <c r="J28" s="12">
        <f>[7]Allotments!$K$45</f>
        <v>107557000</v>
      </c>
      <c r="K28" s="10"/>
      <c r="L28" s="12">
        <f>[7]Allotments!$K$46</f>
        <v>94288200</v>
      </c>
      <c r="M28" s="7"/>
      <c r="N28" s="12">
        <f>D28+F28+H28+J28+L28</f>
        <v>618070500</v>
      </c>
      <c r="O28" s="9"/>
      <c r="P28" s="25"/>
    </row>
    <row r="29" spans="1:28" x14ac:dyDescent="0.2">
      <c r="C29" s="7"/>
      <c r="D29" s="10"/>
      <c r="E29" s="7"/>
      <c r="F29" s="10"/>
      <c r="G29" s="7"/>
      <c r="H29" s="10"/>
      <c r="I29" s="7"/>
      <c r="J29" s="10"/>
      <c r="K29" s="7"/>
      <c r="L29" s="10"/>
      <c r="M29" s="7"/>
      <c r="N29" s="10"/>
      <c r="O29" s="9"/>
      <c r="P29" s="25"/>
    </row>
    <row r="30" spans="1:28" x14ac:dyDescent="0.2">
      <c r="C30" s="7"/>
      <c r="E30" s="7"/>
      <c r="G30" s="7"/>
      <c r="I30" s="7"/>
      <c r="K30" s="7"/>
      <c r="M30" s="7"/>
      <c r="N30" s="7"/>
      <c r="P30" s="24"/>
    </row>
    <row r="31" spans="1:28" ht="13.5" thickBot="1" x14ac:dyDescent="0.25">
      <c r="A31" s="2" t="s">
        <v>22</v>
      </c>
      <c r="C31" s="7"/>
      <c r="D31" s="26">
        <f>D28+D26</f>
        <v>20094572114.88842</v>
      </c>
      <c r="E31" s="7"/>
      <c r="F31" s="26">
        <f>F28+F26</f>
        <v>21333709029.151917</v>
      </c>
      <c r="G31" s="7"/>
      <c r="H31" s="26">
        <f>H28+H26</f>
        <v>22736643489.524391</v>
      </c>
      <c r="I31" s="7"/>
      <c r="J31" s="26">
        <f>J28+J26</f>
        <v>24194600741.203609</v>
      </c>
      <c r="K31" s="7"/>
      <c r="L31" s="26">
        <f>L28+L26</f>
        <v>25745201667.882332</v>
      </c>
      <c r="M31" s="7"/>
      <c r="N31" s="27">
        <f>N28+N26</f>
        <v>114104727042.65067</v>
      </c>
      <c r="O31" s="9"/>
      <c r="P31" s="25"/>
    </row>
    <row r="32" spans="1:28" x14ac:dyDescent="0.2">
      <c r="D32" s="28"/>
      <c r="F32" s="28"/>
      <c r="H32" s="28"/>
      <c r="J32" s="28"/>
      <c r="L32" s="28"/>
      <c r="N32" s="8"/>
      <c r="P32" s="24"/>
    </row>
    <row r="33" spans="1:22" x14ac:dyDescent="0.2">
      <c r="A33" s="1" t="s">
        <v>23</v>
      </c>
      <c r="C33" s="7"/>
      <c r="D33" s="29"/>
      <c r="E33" s="7"/>
      <c r="F33" s="29"/>
      <c r="G33" s="7"/>
      <c r="H33" s="29"/>
      <c r="I33" s="7"/>
      <c r="J33" s="29"/>
      <c r="K33" s="7"/>
      <c r="L33" s="29"/>
      <c r="M33" s="7"/>
      <c r="N33" s="7"/>
      <c r="P33" s="24"/>
      <c r="S33" s="3"/>
      <c r="T33" s="3"/>
      <c r="U33" s="3"/>
    </row>
    <row r="34" spans="1:22" x14ac:dyDescent="0.2">
      <c r="B34" s="2" t="s">
        <v>10</v>
      </c>
      <c r="C34" s="7"/>
      <c r="D34" s="7">
        <f>'[4]Exp by Year'!$AG$4</f>
        <v>4501846917.323864</v>
      </c>
      <c r="E34" s="7"/>
      <c r="F34" s="7">
        <f>'[4]Exp by Year'!$AG$5</f>
        <v>4613275360.5930967</v>
      </c>
      <c r="G34" s="7"/>
      <c r="H34" s="7">
        <f>'[4]Exp by Year'!$AG$6</f>
        <v>4904903860.4655619</v>
      </c>
      <c r="I34" s="7"/>
      <c r="J34" s="7">
        <f>'[4]Exp by Year'!$AG$7</f>
        <v>5149582662.2982635</v>
      </c>
      <c r="K34" s="7"/>
      <c r="L34" s="7">
        <f>'[4]Exp by Year'!$AG$8</f>
        <v>5406495404.222599</v>
      </c>
      <c r="M34" s="7"/>
      <c r="N34" s="7">
        <f t="shared" ref="N34:N37" si="3">SUM(D34:L34)</f>
        <v>24576104204.903385</v>
      </c>
      <c r="O34" s="8"/>
      <c r="P34" s="41"/>
      <c r="R34" s="41"/>
      <c r="S34" s="41"/>
      <c r="T34" s="41"/>
      <c r="U34" s="41"/>
      <c r="V34" s="41"/>
    </row>
    <row r="35" spans="1:22" x14ac:dyDescent="0.2">
      <c r="B35" s="2" t="s">
        <v>11</v>
      </c>
      <c r="C35" s="7"/>
      <c r="D35" s="7">
        <f>'[4]Exp by Year'!$AH$4</f>
        <v>1779663389.5891798</v>
      </c>
      <c r="E35" s="7"/>
      <c r="F35" s="7">
        <f>'[4]Exp by Year'!$AH$5</f>
        <v>1843573143.4685013</v>
      </c>
      <c r="G35" s="7"/>
      <c r="H35" s="7">
        <f>'[4]Exp by Year'!$AH$6</f>
        <v>1953812845.3864942</v>
      </c>
      <c r="I35" s="7"/>
      <c r="J35" s="7">
        <f>'[4]Exp by Year'!$AH$7</f>
        <v>2051335155.4337742</v>
      </c>
      <c r="K35" s="7"/>
      <c r="L35" s="7">
        <f>'[4]Exp by Year'!$AH$8</f>
        <v>2153733580.983418</v>
      </c>
      <c r="M35" s="7"/>
      <c r="N35" s="7">
        <f t="shared" si="3"/>
        <v>9782118114.8613682</v>
      </c>
      <c r="O35" s="8"/>
      <c r="P35" s="41"/>
      <c r="Q35" s="8"/>
      <c r="R35" s="41"/>
      <c r="S35" s="41"/>
      <c r="T35" s="41"/>
      <c r="U35" s="41"/>
      <c r="V35" s="41"/>
    </row>
    <row r="36" spans="1:22" x14ac:dyDescent="0.2">
      <c r="B36" s="2" t="s">
        <v>13</v>
      </c>
      <c r="C36" s="7"/>
      <c r="D36" s="7">
        <f>'[4]Exp by Year'!$AP$4</f>
        <v>1350003200</v>
      </c>
      <c r="E36" s="7"/>
      <c r="F36" s="7">
        <f>'[4]Exp by Year'!$AP$5</f>
        <v>1391444506.260325</v>
      </c>
      <c r="G36" s="7"/>
      <c r="H36" s="7">
        <f>'[4]Exp by Year'!$AP$6</f>
        <v>1461016731.5733423</v>
      </c>
      <c r="I36" s="7"/>
      <c r="J36" s="7">
        <f>'[4]Exp by Year'!$AP$7</f>
        <v>1534067568.1520104</v>
      </c>
      <c r="K36" s="7"/>
      <c r="L36" s="7">
        <f>'[4]Exp by Year'!$AP$8</f>
        <v>1610770946.5596123</v>
      </c>
      <c r="M36" s="10"/>
      <c r="N36" s="7">
        <f t="shared" si="3"/>
        <v>7347302952.54529</v>
      </c>
      <c r="O36" s="8"/>
      <c r="P36" s="41"/>
      <c r="Q36" s="8"/>
      <c r="R36" s="41"/>
      <c r="S36" s="41"/>
      <c r="T36" s="41"/>
      <c r="U36" s="41"/>
      <c r="V36" s="41"/>
    </row>
    <row r="37" spans="1:22" x14ac:dyDescent="0.2">
      <c r="B37" s="2" t="s">
        <v>14</v>
      </c>
      <c r="C37" s="7"/>
      <c r="D37" s="7">
        <f>'[4]Exp by Year'!$AQ$4</f>
        <v>1301738075.9739585</v>
      </c>
      <c r="E37" s="7"/>
      <c r="F37" s="7">
        <f>'[4]Exp by Year'!$AQ$5</f>
        <v>1363847512.3140864</v>
      </c>
      <c r="G37" s="7"/>
      <c r="H37" s="7">
        <f>'[4]Exp by Year'!$AQ$6</f>
        <v>1432039887.9297919</v>
      </c>
      <c r="I37" s="7"/>
      <c r="J37" s="7">
        <f>'[4]Exp by Year'!$AQ$7</f>
        <v>1503641882.3262825</v>
      </c>
      <c r="K37" s="7"/>
      <c r="L37" s="7">
        <f>'[4]Exp by Year'!$AQ$8</f>
        <v>1578823976.4425979</v>
      </c>
      <c r="M37" s="7"/>
      <c r="N37" s="7">
        <f t="shared" si="3"/>
        <v>7180091334.9867172</v>
      </c>
      <c r="O37" s="8"/>
      <c r="P37" s="41"/>
      <c r="Q37" s="8"/>
      <c r="R37" s="41"/>
      <c r="S37" s="41"/>
      <c r="T37" s="41"/>
      <c r="U37" s="41"/>
      <c r="V37" s="41"/>
    </row>
    <row r="38" spans="1:22" x14ac:dyDescent="0.2">
      <c r="B38" s="11" t="s">
        <v>16</v>
      </c>
      <c r="C38" s="7"/>
      <c r="D38" s="7">
        <f>'[4]Exp by Year'!$AI$4</f>
        <v>2740548518.6880507</v>
      </c>
      <c r="E38" s="7"/>
      <c r="F38" s="7">
        <f>'[4]Exp by Year'!$AI$5</f>
        <v>2840899689.3313684</v>
      </c>
      <c r="G38" s="7"/>
      <c r="H38" s="7">
        <f>'[4]Exp by Year'!$AI$6</f>
        <v>3016091797.2105656</v>
      </c>
      <c r="I38" s="7"/>
      <c r="J38" s="7">
        <f>'[4]Exp by Year'!$AI$7</f>
        <v>3166498610.4837227</v>
      </c>
      <c r="K38" s="7"/>
      <c r="L38" s="7">
        <f>'[4]Exp by Year'!$AI$8</f>
        <v>3324425764.4205356</v>
      </c>
      <c r="M38" s="10"/>
      <c r="N38" s="10">
        <f t="shared" ref="N38:N42" si="4">SUM(D38:L38)</f>
        <v>15088464380.134243</v>
      </c>
      <c r="O38" s="8"/>
      <c r="P38" s="41"/>
      <c r="Q38" s="25"/>
      <c r="R38" s="41"/>
      <c r="S38" s="41"/>
      <c r="T38" s="41"/>
      <c r="U38" s="41"/>
      <c r="V38" s="41"/>
    </row>
    <row r="39" spans="1:22" x14ac:dyDescent="0.2">
      <c r="B39" s="11" t="s">
        <v>40</v>
      </c>
      <c r="C39" s="7"/>
      <c r="D39" s="7">
        <f>'[8]7-1-16'!$H$72</f>
        <v>15196200</v>
      </c>
      <c r="E39" s="7"/>
      <c r="F39" s="7">
        <f>'[8]7-1-16'!$H$72</f>
        <v>15196200</v>
      </c>
      <c r="G39" s="7"/>
      <c r="H39" s="7">
        <f>ROUND((F39*(1+$P$34)),-2)</f>
        <v>15196200</v>
      </c>
      <c r="I39" s="7"/>
      <c r="J39" s="7">
        <f>ROUND((H39*(1+$P$34)),-2)</f>
        <v>15196200</v>
      </c>
      <c r="K39" s="7"/>
      <c r="L39" s="7">
        <f>ROUND((J39*(1+$P$34)),-2)</f>
        <v>15196200</v>
      </c>
      <c r="M39" s="10"/>
      <c r="N39" s="10">
        <f t="shared" si="4"/>
        <v>75981000</v>
      </c>
      <c r="O39" s="8"/>
      <c r="P39" s="41"/>
      <c r="Q39" s="25"/>
      <c r="R39" s="41"/>
      <c r="S39" s="41"/>
      <c r="T39" s="41"/>
      <c r="U39" s="41"/>
      <c r="V39" s="41"/>
    </row>
    <row r="40" spans="1:22" x14ac:dyDescent="0.2">
      <c r="B40" s="11" t="s">
        <v>24</v>
      </c>
      <c r="C40" s="7"/>
      <c r="D40" s="7">
        <v>4000000</v>
      </c>
      <c r="E40" s="10"/>
      <c r="F40" s="7">
        <f>ROUND((D40*(1+$P$34)),-2)</f>
        <v>4000000</v>
      </c>
      <c r="G40" s="10"/>
      <c r="H40" s="7">
        <f>ROUND((F40*(1+$P$34)),-2)</f>
        <v>4000000</v>
      </c>
      <c r="I40" s="10"/>
      <c r="J40" s="7">
        <f>ROUND((H40*(1+$P$34)),-2)</f>
        <v>4000000</v>
      </c>
      <c r="K40" s="10"/>
      <c r="L40" s="7">
        <f>ROUND((J40*(1+$P$34)),-2)</f>
        <v>4000000</v>
      </c>
      <c r="M40" s="10"/>
      <c r="N40" s="10">
        <f t="shared" si="4"/>
        <v>20000000</v>
      </c>
      <c r="O40" s="8"/>
      <c r="P40" s="41"/>
      <c r="Q40" s="25"/>
      <c r="R40" s="41"/>
      <c r="S40" s="41"/>
      <c r="T40" s="41"/>
      <c r="U40" s="41"/>
      <c r="V40" s="41"/>
    </row>
    <row r="41" spans="1:22" x14ac:dyDescent="0.2">
      <c r="B41" s="42" t="s">
        <v>25</v>
      </c>
      <c r="C41" s="7"/>
      <c r="D41" s="10">
        <v>90000000</v>
      </c>
      <c r="E41" s="10"/>
      <c r="F41" s="10">
        <v>0</v>
      </c>
      <c r="G41" s="10"/>
      <c r="H41" s="10">
        <v>0</v>
      </c>
      <c r="I41" s="10"/>
      <c r="J41" s="10">
        <v>0</v>
      </c>
      <c r="K41" s="10"/>
      <c r="L41" s="10">
        <v>0</v>
      </c>
      <c r="M41" s="10"/>
      <c r="N41" s="10">
        <f t="shared" si="4"/>
        <v>90000000</v>
      </c>
      <c r="O41" s="8"/>
      <c r="P41" s="41"/>
      <c r="Q41" s="25"/>
      <c r="R41" s="41"/>
      <c r="S41" s="41"/>
      <c r="T41" s="41"/>
      <c r="U41" s="41"/>
      <c r="V41" s="41"/>
    </row>
    <row r="42" spans="1:22" x14ac:dyDescent="0.2">
      <c r="B42" s="42" t="s">
        <v>79</v>
      </c>
      <c r="C42" s="7"/>
      <c r="D42" s="12">
        <f>'AHCCCS 2017-2021 (IMD)'!D42</f>
        <v>-6104400</v>
      </c>
      <c r="E42" s="10"/>
      <c r="F42" s="12">
        <f>'AHCCCS 2017-2021 (IMD)'!F42</f>
        <v>-6302700</v>
      </c>
      <c r="G42" s="10"/>
      <c r="H42" s="12">
        <f>'AHCCCS 2017-2021 (IMD)'!H42</f>
        <v>-6676500</v>
      </c>
      <c r="I42" s="10"/>
      <c r="J42" s="12">
        <f>'AHCCCS 2017-2021 (IMD)'!J42</f>
        <v>-7009700</v>
      </c>
      <c r="K42" s="10"/>
      <c r="L42" s="12">
        <f>'AHCCCS 2017-2021 (IMD)'!L42</f>
        <v>-7359600</v>
      </c>
      <c r="M42" s="10"/>
      <c r="N42" s="12">
        <f t="shared" si="4"/>
        <v>-33452900</v>
      </c>
      <c r="O42" s="8"/>
      <c r="P42" s="41"/>
      <c r="Q42" s="25"/>
      <c r="R42" s="41"/>
      <c r="S42" s="41"/>
      <c r="T42" s="41"/>
      <c r="U42" s="41"/>
      <c r="V42" s="41"/>
    </row>
    <row r="43" spans="1:22" x14ac:dyDescent="0.2">
      <c r="B43" s="42" t="s">
        <v>26</v>
      </c>
      <c r="C43" s="7"/>
      <c r="D43" s="7">
        <f>SUM(D34:D42)</f>
        <v>11776891901.575054</v>
      </c>
      <c r="E43" s="7"/>
      <c r="F43" s="7">
        <f>SUM(F34:F42)</f>
        <v>12065933711.967377</v>
      </c>
      <c r="G43" s="7"/>
      <c r="H43" s="7">
        <f>SUM(H34:H42)</f>
        <v>12780384822.565756</v>
      </c>
      <c r="I43" s="7"/>
      <c r="J43" s="7">
        <f>SUM(J34:J42)</f>
        <v>13417312378.694054</v>
      </c>
      <c r="K43" s="7"/>
      <c r="L43" s="7">
        <f>SUM(L34:L42)</f>
        <v>14086086272.628763</v>
      </c>
      <c r="M43" s="7"/>
      <c r="N43" s="7">
        <f>SUM(N34:N42)</f>
        <v>64126609087.431</v>
      </c>
      <c r="O43" s="8"/>
      <c r="P43" s="25"/>
      <c r="Q43" s="8"/>
      <c r="R43" s="8"/>
    </row>
    <row r="44" spans="1:22" x14ac:dyDescent="0.2">
      <c r="C44" s="7"/>
      <c r="D44" s="7"/>
      <c r="E44" s="7"/>
      <c r="F44" s="7"/>
      <c r="G44" s="7"/>
      <c r="H44" s="7"/>
      <c r="I44" s="7"/>
      <c r="J44" s="7"/>
      <c r="K44" s="7"/>
      <c r="L44" s="7"/>
      <c r="M44" s="7"/>
      <c r="N44" s="7"/>
      <c r="O44" s="8"/>
      <c r="P44" s="31"/>
    </row>
    <row r="45" spans="1:22" x14ac:dyDescent="0.2">
      <c r="B45" s="2" t="s">
        <v>27</v>
      </c>
      <c r="C45" s="7"/>
      <c r="D45" s="12">
        <f>D28</f>
        <v>161304900</v>
      </c>
      <c r="E45" s="7"/>
      <c r="F45" s="12">
        <f>F28</f>
        <v>134094600</v>
      </c>
      <c r="G45" s="7"/>
      <c r="H45" s="12">
        <f>H28</f>
        <v>120825800</v>
      </c>
      <c r="I45" s="7"/>
      <c r="J45" s="12">
        <f>J28</f>
        <v>107557000</v>
      </c>
      <c r="K45" s="7"/>
      <c r="L45" s="12">
        <f>L28</f>
        <v>94288200</v>
      </c>
      <c r="M45" s="7"/>
      <c r="N45" s="12">
        <f>SUM(D45:L45)</f>
        <v>618070500</v>
      </c>
      <c r="P45" s="32"/>
    </row>
    <row r="46" spans="1:22" x14ac:dyDescent="0.2">
      <c r="C46" s="7"/>
      <c r="D46" s="7"/>
      <c r="E46" s="7"/>
      <c r="F46" s="7"/>
      <c r="G46" s="7"/>
      <c r="H46" s="7"/>
      <c r="I46" s="7"/>
      <c r="J46" s="7"/>
      <c r="K46" s="7"/>
      <c r="L46" s="7"/>
      <c r="M46" s="7"/>
      <c r="N46" s="7"/>
      <c r="P46" s="31"/>
    </row>
    <row r="47" spans="1:22" ht="13.5" thickBot="1" x14ac:dyDescent="0.25">
      <c r="A47" s="2" t="s">
        <v>28</v>
      </c>
      <c r="C47" s="7"/>
      <c r="D47" s="27">
        <f>D45+D43</f>
        <v>11938196801.575054</v>
      </c>
      <c r="E47" s="7"/>
      <c r="F47" s="27">
        <f>F45+F43</f>
        <v>12200028311.967377</v>
      </c>
      <c r="G47" s="7"/>
      <c r="H47" s="27">
        <f>H45+H43</f>
        <v>12901210622.565756</v>
      </c>
      <c r="I47" s="7"/>
      <c r="J47" s="27">
        <f>J45+J43</f>
        <v>13524869378.694054</v>
      </c>
      <c r="K47" s="7"/>
      <c r="L47" s="27">
        <f>L45+L43</f>
        <v>14180374472.628763</v>
      </c>
      <c r="M47" s="7"/>
      <c r="N47" s="27">
        <f>N45+N43</f>
        <v>64744679587.431</v>
      </c>
      <c r="P47" s="25"/>
    </row>
    <row r="48" spans="1:22" x14ac:dyDescent="0.2">
      <c r="C48" s="7"/>
      <c r="D48" s="8"/>
      <c r="E48" s="8"/>
      <c r="F48" s="8"/>
      <c r="G48" s="8"/>
      <c r="H48" s="8"/>
      <c r="I48" s="8"/>
      <c r="J48" s="8"/>
      <c r="K48" s="8"/>
      <c r="L48" s="8"/>
      <c r="M48" s="8">
        <f>M31-M47</f>
        <v>0</v>
      </c>
      <c r="N48" s="8"/>
      <c r="P48" s="24"/>
    </row>
    <row r="49" spans="1:24" x14ac:dyDescent="0.2">
      <c r="A49" s="2" t="s">
        <v>29</v>
      </c>
      <c r="C49" s="7"/>
      <c r="D49" s="20"/>
      <c r="E49" s="7"/>
      <c r="F49" s="20"/>
      <c r="G49" s="7"/>
      <c r="H49" s="20"/>
      <c r="I49" s="7"/>
      <c r="J49" s="20"/>
      <c r="K49" s="7"/>
      <c r="L49" s="20"/>
      <c r="M49" s="7"/>
      <c r="N49" s="10"/>
    </row>
    <row r="50" spans="1:24" x14ac:dyDescent="0.2">
      <c r="B50" s="2" t="s">
        <v>10</v>
      </c>
      <c r="C50" s="7"/>
      <c r="D50" s="23">
        <f>ROUND((D34/D5),2)</f>
        <v>334.75</v>
      </c>
      <c r="E50" s="7"/>
      <c r="F50" s="23">
        <f>ROUND((F34/F5),2)</f>
        <v>335.32</v>
      </c>
      <c r="G50" s="7"/>
      <c r="H50" s="23">
        <f>ROUND((H34/H5),2)</f>
        <v>348.47</v>
      </c>
      <c r="I50" s="7"/>
      <c r="J50" s="23">
        <f>ROUND((J34/J5),2)</f>
        <v>357.58</v>
      </c>
      <c r="K50" s="7"/>
      <c r="L50" s="23">
        <f>ROUND((L34/L5),2)</f>
        <v>366.89</v>
      </c>
      <c r="M50" s="7"/>
      <c r="N50" s="23"/>
      <c r="O50" s="13"/>
      <c r="P50" s="13"/>
      <c r="Q50" s="13"/>
      <c r="R50" s="13"/>
      <c r="S50" s="13"/>
      <c r="T50" s="13"/>
      <c r="U50" s="13"/>
      <c r="V50" s="13"/>
      <c r="W50" s="13"/>
      <c r="X50" s="13"/>
    </row>
    <row r="51" spans="1:24" x14ac:dyDescent="0.2">
      <c r="B51" s="2" t="s">
        <v>11</v>
      </c>
      <c r="C51" s="7"/>
      <c r="D51" s="23">
        <f>ROUND((D35/D6),2)</f>
        <v>798.78</v>
      </c>
      <c r="E51" s="7"/>
      <c r="F51" s="23">
        <f>ROUND((F35/F6),2)</f>
        <v>806.89</v>
      </c>
      <c r="G51" s="7"/>
      <c r="H51" s="23">
        <f>ROUND((H35/H6),2)</f>
        <v>834.37</v>
      </c>
      <c r="I51" s="7"/>
      <c r="J51" s="23">
        <f>ROUND((J35/J6),2)</f>
        <v>855.22</v>
      </c>
      <c r="K51" s="7"/>
      <c r="L51" s="23">
        <f>ROUND((L35/L6),2)</f>
        <v>877.07</v>
      </c>
      <c r="M51" s="7"/>
      <c r="N51" s="23"/>
      <c r="O51" s="13"/>
      <c r="P51" s="13"/>
      <c r="Q51" s="13"/>
      <c r="R51" s="13"/>
      <c r="S51" s="13"/>
      <c r="T51" s="13"/>
      <c r="U51" s="13"/>
      <c r="V51" s="13"/>
      <c r="W51" s="13"/>
      <c r="X51" s="13"/>
    </row>
    <row r="52" spans="1:24" x14ac:dyDescent="0.2">
      <c r="B52" s="2" t="s">
        <v>13</v>
      </c>
      <c r="C52" s="7"/>
      <c r="D52" s="23">
        <f>ROUND((D36/D7),2)</f>
        <v>3716.69</v>
      </c>
      <c r="E52" s="7"/>
      <c r="F52" s="23">
        <f>ROUND((F36/F7),2)</f>
        <v>3788.01</v>
      </c>
      <c r="G52" s="7"/>
      <c r="H52" s="23">
        <f>ROUND((H36/H7),2)</f>
        <v>3933.49</v>
      </c>
      <c r="I52" s="7"/>
      <c r="J52" s="23">
        <f>ROUND((J36/J7),2)</f>
        <v>4085.06</v>
      </c>
      <c r="K52" s="7"/>
      <c r="L52" s="23">
        <f>ROUND((L36/L7),2)</f>
        <v>4242.97</v>
      </c>
      <c r="M52" s="7"/>
      <c r="N52" s="23"/>
      <c r="O52" s="13"/>
      <c r="P52" s="13"/>
      <c r="Q52" s="13"/>
      <c r="R52" s="13"/>
      <c r="S52" s="13"/>
      <c r="T52" s="13"/>
      <c r="U52" s="13"/>
      <c r="V52" s="13"/>
      <c r="W52" s="13"/>
      <c r="X52" s="13"/>
    </row>
    <row r="53" spans="1:24" x14ac:dyDescent="0.2">
      <c r="B53" s="2" t="s">
        <v>14</v>
      </c>
      <c r="C53" s="7"/>
      <c r="D53" s="23">
        <f>ROUND((D37/D8),2)</f>
        <v>3590.87</v>
      </c>
      <c r="E53" s="7"/>
      <c r="F53" s="23">
        <f>ROUND((F37/F8),2)</f>
        <v>3616.91</v>
      </c>
      <c r="G53" s="7"/>
      <c r="H53" s="23">
        <f>ROUND((H37/H8),2)</f>
        <v>3656.55</v>
      </c>
      <c r="I53" s="7"/>
      <c r="J53" s="23">
        <f>ROUND((J37/J8),2)</f>
        <v>3701.74</v>
      </c>
      <c r="K53" s="7"/>
      <c r="L53" s="23">
        <f>ROUND((L37/L8),2)</f>
        <v>3752.31</v>
      </c>
      <c r="M53" s="7"/>
      <c r="N53" s="23"/>
      <c r="O53" s="13"/>
      <c r="P53" s="13"/>
      <c r="Q53" s="13"/>
      <c r="R53" s="13"/>
      <c r="S53" s="13"/>
      <c r="T53" s="13"/>
      <c r="U53" s="13"/>
      <c r="V53" s="13"/>
      <c r="W53" s="13"/>
      <c r="X53" s="13"/>
    </row>
    <row r="54" spans="1:24" x14ac:dyDescent="0.2">
      <c r="B54" s="11" t="s">
        <v>16</v>
      </c>
      <c r="C54" s="7"/>
      <c r="D54" s="23">
        <f>ROUND((D38/D9),2)</f>
        <v>719.12</v>
      </c>
      <c r="E54" s="7"/>
      <c r="F54" s="23">
        <f>ROUND((F38/F9),2)</f>
        <v>728.45</v>
      </c>
      <c r="G54" s="7"/>
      <c r="H54" s="23">
        <f>ROUND((H38/H9),2)</f>
        <v>755.88</v>
      </c>
      <c r="I54" s="7"/>
      <c r="J54" s="23">
        <f>ROUND((J38/J9),2)</f>
        <v>775.75</v>
      </c>
      <c r="K54" s="7"/>
      <c r="L54" s="23">
        <f>ROUND((L38/L9),2)</f>
        <v>796.29</v>
      </c>
      <c r="M54" s="7"/>
      <c r="N54" s="23"/>
      <c r="O54" s="13"/>
      <c r="P54" s="13"/>
      <c r="Q54" s="13"/>
      <c r="R54" s="13"/>
      <c r="S54" s="13"/>
      <c r="T54" s="13"/>
      <c r="U54" s="13"/>
      <c r="V54" s="13"/>
      <c r="W54" s="13"/>
      <c r="X54" s="13"/>
    </row>
    <row r="55" spans="1:24" x14ac:dyDescent="0.2">
      <c r="C55" s="7"/>
      <c r="D55" s="17"/>
      <c r="E55" s="17"/>
      <c r="F55" s="17"/>
      <c r="G55" s="10"/>
      <c r="H55" s="17"/>
      <c r="I55" s="10"/>
      <c r="J55" s="17"/>
      <c r="K55" s="10"/>
      <c r="L55" s="17"/>
      <c r="M55" s="7"/>
      <c r="N55" s="23"/>
      <c r="O55" s="13"/>
      <c r="P55" s="7"/>
    </row>
    <row r="56" spans="1:24" x14ac:dyDescent="0.2">
      <c r="C56" s="7"/>
      <c r="D56" s="17"/>
      <c r="E56" s="17"/>
      <c r="F56" s="17"/>
      <c r="G56" s="10"/>
      <c r="H56" s="17"/>
      <c r="I56" s="10"/>
      <c r="J56" s="17"/>
      <c r="K56" s="10"/>
      <c r="L56" s="17"/>
      <c r="M56" s="7"/>
      <c r="N56" s="23"/>
      <c r="O56" s="13"/>
      <c r="P56" s="7"/>
    </row>
    <row r="57" spans="1:24" x14ac:dyDescent="0.2">
      <c r="A57" s="1" t="s">
        <v>41</v>
      </c>
      <c r="C57" s="33">
        <f>'AHCCCS 2012-2016'!N65</f>
        <v>29540279760.399788</v>
      </c>
      <c r="D57" s="7"/>
      <c r="E57" s="7"/>
      <c r="F57" s="7"/>
      <c r="G57" s="7"/>
      <c r="H57" s="7"/>
      <c r="I57" s="7"/>
      <c r="J57" s="7"/>
      <c r="K57" s="7"/>
      <c r="L57" s="7"/>
      <c r="M57" s="7"/>
      <c r="N57" s="7"/>
      <c r="O57" s="8"/>
      <c r="P57" s="7"/>
    </row>
    <row r="58" spans="1:24" x14ac:dyDescent="0.2">
      <c r="A58" s="1" t="s">
        <v>42</v>
      </c>
      <c r="C58" s="7"/>
      <c r="D58" s="7">
        <f>D31-D47</f>
        <v>8156375313.3133659</v>
      </c>
      <c r="E58" s="7"/>
      <c r="F58" s="7">
        <f>F31-F47</f>
        <v>9133680717.1845398</v>
      </c>
      <c r="G58" s="7"/>
      <c r="H58" s="7">
        <f>H31-H47</f>
        <v>9835432866.9586353</v>
      </c>
      <c r="I58" s="7"/>
      <c r="J58" s="7">
        <f>J31-J47</f>
        <v>10669731362.509556</v>
      </c>
      <c r="K58" s="7"/>
      <c r="L58" s="7">
        <f>L31-L47</f>
        <v>11564827195.253569</v>
      </c>
      <c r="M58" s="7"/>
      <c r="N58" s="33"/>
      <c r="O58" s="33"/>
      <c r="P58" s="29"/>
      <c r="Q58" s="34"/>
    </row>
    <row r="59" spans="1:24" x14ac:dyDescent="0.2">
      <c r="A59" s="1" t="s">
        <v>43</v>
      </c>
      <c r="C59" s="7"/>
      <c r="D59" s="7">
        <f>D58*0.25</f>
        <v>2039093828.3283415</v>
      </c>
      <c r="E59" s="7"/>
      <c r="F59" s="7">
        <f>F58*0.25</f>
        <v>2283420179.2961349</v>
      </c>
      <c r="G59" s="7"/>
      <c r="H59" s="7">
        <f>H58*0.25</f>
        <v>2458858216.7396588</v>
      </c>
      <c r="I59" s="7"/>
      <c r="J59" s="7">
        <f>J58*0.25</f>
        <v>2667432840.627389</v>
      </c>
      <c r="K59" s="7"/>
      <c r="L59" s="7">
        <f>L58*0.25</f>
        <v>2891206798.8133922</v>
      </c>
      <c r="M59" s="7"/>
      <c r="N59" s="33"/>
      <c r="O59" s="33"/>
      <c r="P59" s="29"/>
      <c r="Q59" s="34"/>
    </row>
    <row r="60" spans="1:24" x14ac:dyDescent="0.2">
      <c r="A60" s="1" t="s">
        <v>44</v>
      </c>
      <c r="C60" s="7"/>
      <c r="D60" s="8">
        <f>C57+D59</f>
        <v>31579373588.72813</v>
      </c>
      <c r="E60" s="7"/>
      <c r="F60" s="8">
        <f>D60+F59</f>
        <v>33862793768.024265</v>
      </c>
      <c r="G60" s="7"/>
      <c r="H60" s="8">
        <f>F60+H59</f>
        <v>36321651984.763924</v>
      </c>
      <c r="I60" s="7"/>
      <c r="J60" s="8">
        <f>H60+J59</f>
        <v>38989084825.391312</v>
      </c>
      <c r="K60" s="7"/>
      <c r="L60" s="8">
        <f>J60+L59</f>
        <v>41880291624.204704</v>
      </c>
      <c r="M60" s="7"/>
      <c r="N60" s="35">
        <f>L60</f>
        <v>41880291624.204704</v>
      </c>
      <c r="O60" s="35"/>
      <c r="P60" s="7"/>
      <c r="Q60" s="8"/>
    </row>
    <row r="61" spans="1:24" x14ac:dyDescent="0.2">
      <c r="A61" s="1"/>
      <c r="C61" s="7"/>
      <c r="D61" s="8"/>
      <c r="E61" s="7"/>
      <c r="F61" s="8"/>
      <c r="G61" s="7"/>
      <c r="H61" s="8"/>
      <c r="I61" s="7"/>
      <c r="J61" s="8"/>
      <c r="K61" s="7"/>
      <c r="L61" s="8"/>
      <c r="M61" s="7"/>
      <c r="N61" s="8"/>
      <c r="O61" s="8"/>
      <c r="P61" s="7"/>
    </row>
    <row r="62" spans="1:24" x14ac:dyDescent="0.2">
      <c r="A62" s="11" t="s">
        <v>32</v>
      </c>
      <c r="C62" s="7"/>
      <c r="D62" s="8"/>
      <c r="E62" s="7"/>
      <c r="F62" s="8"/>
      <c r="G62" s="7"/>
      <c r="H62" s="8"/>
      <c r="I62" s="7"/>
      <c r="J62" s="8"/>
      <c r="K62" s="7"/>
      <c r="L62" s="8"/>
      <c r="M62" s="7"/>
      <c r="N62" s="8"/>
      <c r="O62" s="8"/>
      <c r="P62" s="7"/>
    </row>
    <row r="63" spans="1:24" x14ac:dyDescent="0.2">
      <c r="A63" s="1"/>
      <c r="B63" s="2" t="s">
        <v>10</v>
      </c>
      <c r="C63" s="7"/>
      <c r="D63" s="7">
        <f>D21-D34</f>
        <v>5572356876.2233829</v>
      </c>
      <c r="E63" s="7"/>
      <c r="F63" s="7">
        <f>F21-F34</f>
        <v>6156582967.5614157</v>
      </c>
      <c r="G63" s="7"/>
      <c r="H63" s="7">
        <f>H21-H34</f>
        <v>6609448163.3385363</v>
      </c>
      <c r="I63" s="7"/>
      <c r="J63" s="7">
        <f>J21-J34</f>
        <v>7161539887.7009716</v>
      </c>
      <c r="K63" s="7"/>
      <c r="L63" s="7">
        <f>L21-L34</f>
        <v>7757589736.8582134</v>
      </c>
      <c r="M63" s="7"/>
      <c r="N63" s="7">
        <f t="shared" ref="N63:N71" si="5">SUM(D63:M63)</f>
        <v>33257517631.682518</v>
      </c>
      <c r="O63" s="7"/>
      <c r="P63" s="7"/>
    </row>
    <row r="64" spans="1:24" x14ac:dyDescent="0.2">
      <c r="A64" s="1"/>
      <c r="B64" s="2" t="s">
        <v>11</v>
      </c>
      <c r="C64" s="7"/>
      <c r="D64" s="7">
        <f>D22-D35</f>
        <v>810410049.4371016</v>
      </c>
      <c r="E64" s="7"/>
      <c r="F64" s="7">
        <f>F22-F35</f>
        <v>918792047.10985303</v>
      </c>
      <c r="G64" s="7"/>
      <c r="H64" s="7">
        <f>H22-H35</f>
        <v>990554750.39390707</v>
      </c>
      <c r="I64" s="7"/>
      <c r="J64" s="7">
        <f>J22-J35</f>
        <v>1085268514.4431298</v>
      </c>
      <c r="K64" s="7"/>
      <c r="L64" s="7">
        <f>L22-L35</f>
        <v>1185858535.2889466</v>
      </c>
      <c r="M64" s="7"/>
      <c r="N64" s="7">
        <f t="shared" si="5"/>
        <v>4990883896.6729374</v>
      </c>
      <c r="O64" s="7"/>
      <c r="P64" s="7"/>
    </row>
    <row r="65" spans="1:16" x14ac:dyDescent="0.2">
      <c r="A65" s="1"/>
      <c r="B65" s="2" t="s">
        <v>13</v>
      </c>
      <c r="C65" s="7"/>
      <c r="D65" s="7">
        <f>D23-D36</f>
        <v>835526211.34977007</v>
      </c>
      <c r="E65" s="7"/>
      <c r="F65" s="7">
        <f>F23-F36</f>
        <v>900541153.32505131</v>
      </c>
      <c r="G65" s="7"/>
      <c r="H65" s="7">
        <f>H23-H36</f>
        <v>942311938.88718319</v>
      </c>
      <c r="I65" s="7"/>
      <c r="J65" s="7">
        <f>J23-J36</f>
        <v>985704921.33676481</v>
      </c>
      <c r="K65" s="7"/>
      <c r="L65" s="7">
        <f>L23-L36</f>
        <v>1030772729.9332161</v>
      </c>
      <c r="M65" s="10"/>
      <c r="N65" s="7">
        <f t="shared" si="5"/>
        <v>4694856954.8319855</v>
      </c>
      <c r="O65" s="7"/>
      <c r="P65" s="7"/>
    </row>
    <row r="66" spans="1:16" x14ac:dyDescent="0.2">
      <c r="A66" s="1"/>
      <c r="B66" s="2" t="s">
        <v>14</v>
      </c>
      <c r="C66" s="7"/>
      <c r="D66" s="7">
        <f>D24-D37</f>
        <v>1041173976.3031139</v>
      </c>
      <c r="E66" s="7"/>
      <c r="F66" s="7">
        <f>F24-F37</f>
        <v>1170658049.188221</v>
      </c>
      <c r="G66" s="7"/>
      <c r="H66" s="7">
        <f>H24-H37</f>
        <v>1305637714.3390059</v>
      </c>
      <c r="I66" s="7"/>
      <c r="J66" s="7">
        <f>J24-J37</f>
        <v>1449404539.0286884</v>
      </c>
      <c r="K66" s="7"/>
      <c r="L66" s="7">
        <f>L24-L37</f>
        <v>1602442793.173192</v>
      </c>
      <c r="M66" s="7"/>
      <c r="N66" s="7">
        <f t="shared" si="5"/>
        <v>6569317072.0322218</v>
      </c>
      <c r="O66" s="7"/>
      <c r="P66" s="7"/>
    </row>
    <row r="67" spans="1:16" x14ac:dyDescent="0.2">
      <c r="A67" s="1"/>
      <c r="B67" s="11" t="s">
        <v>16</v>
      </c>
      <c r="C67" s="7"/>
      <c r="D67" s="7">
        <f>D25-D38</f>
        <v>0</v>
      </c>
      <c r="E67" s="7"/>
      <c r="F67" s="7">
        <f>F25-F38</f>
        <v>0</v>
      </c>
      <c r="G67" s="7"/>
      <c r="H67" s="7">
        <f>H25-H38</f>
        <v>0</v>
      </c>
      <c r="I67" s="7"/>
      <c r="J67" s="7">
        <f>J25-J38</f>
        <v>0</v>
      </c>
      <c r="K67" s="7"/>
      <c r="L67" s="7">
        <f>L25-L38</f>
        <v>0</v>
      </c>
      <c r="M67" s="10"/>
      <c r="N67" s="10">
        <f t="shared" si="5"/>
        <v>0</v>
      </c>
      <c r="O67" s="7"/>
      <c r="P67" s="7"/>
    </row>
    <row r="68" spans="1:16" x14ac:dyDescent="0.2">
      <c r="A68" s="1"/>
      <c r="B68" s="11" t="s">
        <v>40</v>
      </c>
      <c r="C68" s="7"/>
      <c r="D68" s="7">
        <f t="shared" ref="D68:L71" si="6">-D39</f>
        <v>-15196200</v>
      </c>
      <c r="E68" s="7"/>
      <c r="F68" s="7">
        <f t="shared" si="6"/>
        <v>-15196200</v>
      </c>
      <c r="G68" s="7"/>
      <c r="H68" s="7">
        <f t="shared" ref="H68" si="7">-H39</f>
        <v>-15196200</v>
      </c>
      <c r="I68" s="7"/>
      <c r="J68" s="7">
        <f t="shared" ref="J68" si="8">-J39</f>
        <v>-15196200</v>
      </c>
      <c r="K68" s="7"/>
      <c r="L68" s="7">
        <f t="shared" ref="L68" si="9">-L39</f>
        <v>-15196200</v>
      </c>
      <c r="M68" s="10"/>
      <c r="N68" s="10">
        <f t="shared" si="5"/>
        <v>-75981000</v>
      </c>
      <c r="O68" s="7"/>
      <c r="P68" s="7"/>
    </row>
    <row r="69" spans="1:16" x14ac:dyDescent="0.2">
      <c r="A69" s="1"/>
      <c r="B69" s="11" t="s">
        <v>24</v>
      </c>
      <c r="C69" s="7"/>
      <c r="D69" s="7">
        <f t="shared" si="6"/>
        <v>-4000000</v>
      </c>
      <c r="E69" s="10">
        <f t="shared" si="6"/>
        <v>0</v>
      </c>
      <c r="F69" s="7">
        <f t="shared" si="6"/>
        <v>-4000000</v>
      </c>
      <c r="G69" s="10">
        <f t="shared" si="6"/>
        <v>0</v>
      </c>
      <c r="H69" s="7">
        <f t="shared" si="6"/>
        <v>-4000000</v>
      </c>
      <c r="I69" s="10">
        <f t="shared" si="6"/>
        <v>0</v>
      </c>
      <c r="J69" s="7">
        <f t="shared" si="6"/>
        <v>-4000000</v>
      </c>
      <c r="K69" s="10">
        <f t="shared" si="6"/>
        <v>0</v>
      </c>
      <c r="L69" s="7">
        <f t="shared" si="6"/>
        <v>-4000000</v>
      </c>
      <c r="M69" s="10"/>
      <c r="N69" s="10">
        <f t="shared" si="5"/>
        <v>-20000000</v>
      </c>
      <c r="O69" s="7"/>
      <c r="P69" s="7"/>
    </row>
    <row r="70" spans="1:16" x14ac:dyDescent="0.2">
      <c r="A70" s="1"/>
      <c r="B70" s="42" t="s">
        <v>25</v>
      </c>
      <c r="C70" s="7"/>
      <c r="D70" s="10">
        <f t="shared" si="6"/>
        <v>-90000000</v>
      </c>
      <c r="E70" s="10">
        <f t="shared" si="6"/>
        <v>0</v>
      </c>
      <c r="F70" s="10">
        <f t="shared" si="6"/>
        <v>0</v>
      </c>
      <c r="G70" s="10">
        <f t="shared" si="6"/>
        <v>0</v>
      </c>
      <c r="H70" s="10">
        <f t="shared" si="6"/>
        <v>0</v>
      </c>
      <c r="I70" s="10">
        <f t="shared" si="6"/>
        <v>0</v>
      </c>
      <c r="J70" s="10">
        <f t="shared" si="6"/>
        <v>0</v>
      </c>
      <c r="K70" s="10">
        <f t="shared" si="6"/>
        <v>0</v>
      </c>
      <c r="L70" s="10">
        <f t="shared" si="6"/>
        <v>0</v>
      </c>
      <c r="M70" s="10"/>
      <c r="N70" s="10">
        <f t="shared" si="5"/>
        <v>-90000000</v>
      </c>
      <c r="O70" s="7"/>
      <c r="P70" s="7"/>
    </row>
    <row r="71" spans="1:16" x14ac:dyDescent="0.2">
      <c r="A71" s="1"/>
      <c r="B71" s="42" t="s">
        <v>79</v>
      </c>
      <c r="C71" s="7"/>
      <c r="D71" s="12">
        <f t="shared" si="6"/>
        <v>6104400</v>
      </c>
      <c r="E71" s="10"/>
      <c r="F71" s="12">
        <f t="shared" si="6"/>
        <v>6302700</v>
      </c>
      <c r="G71" s="10"/>
      <c r="H71" s="12">
        <f t="shared" si="6"/>
        <v>6676500</v>
      </c>
      <c r="I71" s="10"/>
      <c r="J71" s="12">
        <f t="shared" si="6"/>
        <v>7009700</v>
      </c>
      <c r="K71" s="10"/>
      <c r="L71" s="12">
        <f t="shared" si="6"/>
        <v>7359600</v>
      </c>
      <c r="M71" s="10"/>
      <c r="N71" s="12">
        <f t="shared" si="5"/>
        <v>33452900</v>
      </c>
      <c r="O71" s="7"/>
      <c r="P71" s="7"/>
    </row>
    <row r="72" spans="1:16" x14ac:dyDescent="0.2">
      <c r="A72" s="1"/>
      <c r="C72" s="7"/>
      <c r="D72" s="7">
        <f>SUM(D63:D71)</f>
        <v>8156375313.3133678</v>
      </c>
      <c r="E72" s="7"/>
      <c r="F72" s="7">
        <f>SUM(F63:F71)</f>
        <v>9133680717.1845398</v>
      </c>
      <c r="G72" s="7"/>
      <c r="H72" s="7">
        <f>SUM(H63:H71)</f>
        <v>9835432866.9586315</v>
      </c>
      <c r="I72" s="7"/>
      <c r="J72" s="7">
        <f>SUM(J63:J71)</f>
        <v>10669731362.509554</v>
      </c>
      <c r="K72" s="7"/>
      <c r="L72" s="7">
        <f>SUM(L63:L71)</f>
        <v>11564827195.253567</v>
      </c>
      <c r="M72" s="7"/>
      <c r="N72" s="7">
        <f>SUM(N63:N71)</f>
        <v>49360047455.219658</v>
      </c>
      <c r="O72" s="7"/>
      <c r="P72" s="7"/>
    </row>
    <row r="73" spans="1:16" x14ac:dyDescent="0.2">
      <c r="A73" s="11"/>
      <c r="C73" s="7"/>
      <c r="D73" s="8"/>
      <c r="E73" s="7"/>
      <c r="F73" s="8"/>
      <c r="G73" s="7"/>
      <c r="H73" s="8"/>
      <c r="I73" s="7"/>
      <c r="J73" s="8"/>
      <c r="K73" s="7"/>
      <c r="L73" s="8"/>
      <c r="M73" s="7"/>
      <c r="N73" s="8"/>
      <c r="O73" s="8"/>
      <c r="P73" s="8"/>
    </row>
    <row r="74" spans="1:16" x14ac:dyDescent="0.2">
      <c r="A74" s="1"/>
      <c r="C74" s="36"/>
      <c r="D74" s="36"/>
      <c r="E74" s="36"/>
      <c r="F74" s="36"/>
      <c r="G74" s="36"/>
      <c r="H74" s="36"/>
      <c r="I74" s="36"/>
      <c r="J74" s="36"/>
      <c r="K74" s="36"/>
      <c r="L74" s="36"/>
      <c r="M74" s="7"/>
      <c r="N74" s="23"/>
      <c r="P74" s="8"/>
    </row>
    <row r="75" spans="1:16" x14ac:dyDescent="0.2">
      <c r="A75" s="1"/>
      <c r="C75" s="36"/>
      <c r="D75" s="36"/>
      <c r="E75" s="36"/>
      <c r="F75" s="36"/>
      <c r="G75" s="36"/>
      <c r="H75" s="36"/>
      <c r="I75" s="36"/>
      <c r="J75" s="36"/>
      <c r="K75" s="36"/>
      <c r="L75" s="36"/>
      <c r="M75" s="7"/>
      <c r="N75" s="36"/>
      <c r="P75" s="8"/>
    </row>
    <row r="76" spans="1:16" x14ac:dyDescent="0.2">
      <c r="A76" s="1"/>
      <c r="C76" s="36"/>
      <c r="D76" s="36"/>
      <c r="E76" s="36"/>
      <c r="F76" s="36"/>
      <c r="G76" s="36"/>
      <c r="H76" s="36"/>
      <c r="I76" s="36"/>
      <c r="J76" s="36"/>
      <c r="K76" s="36"/>
      <c r="L76" s="36"/>
      <c r="M76" s="7"/>
      <c r="N76" s="36"/>
      <c r="P76" s="8"/>
    </row>
    <row r="77" spans="1:16" x14ac:dyDescent="0.2">
      <c r="A77" s="1"/>
      <c r="C77" s="36"/>
      <c r="D77" s="36"/>
      <c r="E77" s="36"/>
      <c r="F77" s="36"/>
      <c r="G77" s="36"/>
      <c r="H77" s="36"/>
      <c r="I77" s="36"/>
      <c r="J77" s="36"/>
      <c r="K77" s="36"/>
      <c r="L77" s="36"/>
      <c r="M77" s="7"/>
      <c r="N77" s="36"/>
      <c r="P77" s="8"/>
    </row>
    <row r="78" spans="1:16" x14ac:dyDescent="0.2">
      <c r="A78" s="1"/>
      <c r="C78" s="36"/>
      <c r="D78" s="36"/>
      <c r="E78" s="36"/>
      <c r="F78" s="36"/>
      <c r="G78" s="36"/>
      <c r="H78" s="36"/>
      <c r="I78" s="36"/>
      <c r="J78" s="36"/>
      <c r="K78" s="36"/>
      <c r="L78" s="36"/>
      <c r="M78" s="7"/>
      <c r="N78" s="36"/>
      <c r="P78" s="8"/>
    </row>
    <row r="79" spans="1:16" x14ac:dyDescent="0.2">
      <c r="D79" s="36"/>
      <c r="F79" s="36"/>
      <c r="H79" s="36"/>
      <c r="J79" s="36"/>
      <c r="L79" s="36"/>
      <c r="N79" s="36"/>
    </row>
    <row r="80" spans="1:16" x14ac:dyDescent="0.2">
      <c r="C80" s="37"/>
      <c r="D80" s="37"/>
      <c r="E80" s="37"/>
      <c r="F80" s="37"/>
      <c r="H80" s="37"/>
      <c r="J80" s="37"/>
      <c r="L80" s="37"/>
      <c r="N80" s="8"/>
    </row>
    <row r="81" spans="1:14" x14ac:dyDescent="0.2">
      <c r="C81" s="37"/>
      <c r="D81" s="37"/>
      <c r="E81" s="37"/>
      <c r="F81" s="37"/>
      <c r="H81" s="37"/>
      <c r="J81" s="37"/>
      <c r="L81" s="37"/>
    </row>
    <row r="82" spans="1:14" x14ac:dyDescent="0.2">
      <c r="C82" s="37"/>
      <c r="D82" s="37"/>
      <c r="E82" s="37"/>
      <c r="F82" s="37"/>
      <c r="H82" s="37"/>
      <c r="J82" s="37"/>
      <c r="L82" s="37"/>
    </row>
    <row r="83" spans="1:14" x14ac:dyDescent="0.2">
      <c r="C83" s="37"/>
      <c r="D83" s="37"/>
      <c r="E83" s="37"/>
      <c r="F83" s="37"/>
      <c r="H83" s="37"/>
      <c r="J83" s="37"/>
      <c r="L83" s="37"/>
    </row>
    <row r="84" spans="1:14" x14ac:dyDescent="0.2">
      <c r="C84" s="37"/>
      <c r="D84" s="37"/>
      <c r="E84" s="37"/>
      <c r="F84" s="37"/>
      <c r="H84" s="37"/>
      <c r="J84" s="37"/>
      <c r="L84" s="37"/>
    </row>
    <row r="87" spans="1:14" hidden="1" x14ac:dyDescent="0.2">
      <c r="A87" s="2" t="s">
        <v>33</v>
      </c>
      <c r="C87" s="7"/>
      <c r="D87" s="7" t="e">
        <f>#REF!</f>
        <v>#REF!</v>
      </c>
      <c r="E87" s="7"/>
      <c r="F87" s="7" t="e">
        <f>#REF!</f>
        <v>#REF!</v>
      </c>
      <c r="G87" s="7"/>
      <c r="H87" s="7" t="e">
        <f>#REF!+#REF!</f>
        <v>#REF!</v>
      </c>
      <c r="J87" s="7"/>
      <c r="L87" s="7"/>
      <c r="N87" s="8"/>
    </row>
    <row r="88" spans="1:14" x14ac:dyDescent="0.2">
      <c r="C88" s="13"/>
      <c r="D88" s="13"/>
      <c r="E88" s="13"/>
      <c r="F88" s="13"/>
      <c r="H88" s="13"/>
      <c r="J88" s="13"/>
      <c r="L88" s="13"/>
    </row>
    <row r="89" spans="1:14" x14ac:dyDescent="0.2">
      <c r="D89" s="7"/>
      <c r="F89" s="7"/>
      <c r="H89" s="7"/>
      <c r="J89" s="7"/>
      <c r="L89" s="7"/>
    </row>
    <row r="90" spans="1:14" hidden="1" x14ac:dyDescent="0.2">
      <c r="A90" s="2">
        <v>1</v>
      </c>
      <c r="D90" s="7"/>
      <c r="F90" s="7"/>
      <c r="H90" s="7"/>
      <c r="J90" s="7"/>
      <c r="L90" s="7"/>
    </row>
    <row r="94" spans="1:14" x14ac:dyDescent="0.2">
      <c r="D94" s="8"/>
      <c r="F94" s="8"/>
      <c r="H94" s="8"/>
      <c r="J94" s="8"/>
      <c r="L94" s="8"/>
    </row>
    <row r="95" spans="1:14" x14ac:dyDescent="0.2">
      <c r="D95" s="20"/>
      <c r="F95" s="20"/>
      <c r="H95" s="20"/>
      <c r="J95" s="20"/>
      <c r="L95" s="20"/>
    </row>
    <row r="96" spans="1:14" x14ac:dyDescent="0.2">
      <c r="D96" s="20"/>
      <c r="F96" s="20"/>
      <c r="H96" s="20"/>
      <c r="J96" s="20"/>
      <c r="L96" s="20"/>
    </row>
    <row r="97" spans="4:12" x14ac:dyDescent="0.2">
      <c r="D97" s="20"/>
      <c r="F97" s="20"/>
      <c r="H97" s="20"/>
      <c r="J97" s="20"/>
      <c r="L97" s="20"/>
    </row>
    <row r="98" spans="4:12" x14ac:dyDescent="0.2">
      <c r="D98" s="20"/>
      <c r="F98" s="20"/>
      <c r="H98" s="20"/>
      <c r="J98" s="20"/>
      <c r="L98" s="20"/>
    </row>
    <row r="108" spans="4:12" x14ac:dyDescent="0.2">
      <c r="D108" s="8"/>
      <c r="F108" s="8"/>
      <c r="H108" s="8"/>
      <c r="J108" s="8"/>
      <c r="L108" s="8"/>
    </row>
    <row r="109" spans="4:12" x14ac:dyDescent="0.2">
      <c r="D109" s="8"/>
      <c r="F109" s="8"/>
      <c r="H109" s="8"/>
      <c r="J109" s="8"/>
      <c r="L109" s="8"/>
    </row>
    <row r="110" spans="4:12" x14ac:dyDescent="0.2">
      <c r="D110" s="8"/>
      <c r="F110" s="8"/>
      <c r="H110" s="8"/>
      <c r="J110" s="8"/>
      <c r="L110" s="8"/>
    </row>
    <row r="111" spans="4:12" x14ac:dyDescent="0.2">
      <c r="D111" s="8"/>
      <c r="F111" s="8"/>
      <c r="H111" s="8"/>
      <c r="J111" s="8"/>
      <c r="L111" s="8"/>
    </row>
    <row r="112" spans="4:12" x14ac:dyDescent="0.2">
      <c r="D112" s="8"/>
      <c r="F112" s="8"/>
      <c r="H112" s="8"/>
      <c r="J112" s="8"/>
      <c r="L112" s="8"/>
    </row>
  </sheetData>
  <printOptions horizontalCentered="1"/>
  <pageMargins left="0.7" right="0.7" top="1.25" bottom="0.5" header="0.3" footer="0.3"/>
  <pageSetup scale="59" orientation="portrait" r:id="rId1"/>
  <headerFooter alignWithMargins="0">
    <oddHeader xml:space="preserve">&amp;C&amp;"Arial,Bold"Arizona Health Care Cost Containment System
Budget Neutrality Status by Federal Fiscal Year
Total Funds - All Populations
For the Period October 1, 2016 - September 30, 2021
Updated 9-7-16
</oddHeader>
    <oddFooter>&amp;L&amp;8 DBF  &amp;D    &amp;T&amp;R&amp;8S:\BUD\SHARE\FY18 Prog\BN Update\2012-2021 BN Update - September 2016.xlsx</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2"/>
  <sheetViews>
    <sheetView topLeftCell="A31" zoomScale="85" zoomScaleNormal="85" workbookViewId="0">
      <selection activeCell="L42" sqref="L42"/>
    </sheetView>
  </sheetViews>
  <sheetFormatPr defaultColWidth="9.140625" defaultRowHeight="12.75" x14ac:dyDescent="0.2"/>
  <cols>
    <col min="1" max="1" width="8.7109375" style="2" customWidth="1"/>
    <col min="2" max="2" width="21.7109375" style="2" customWidth="1"/>
    <col min="3" max="3" width="16.42578125" style="2" customWidth="1"/>
    <col min="4" max="4" width="16.5703125" style="2" bestFit="1" customWidth="1"/>
    <col min="5" max="5" width="0.85546875" style="2" customWidth="1"/>
    <col min="6" max="6" width="16.5703125" style="2" bestFit="1" customWidth="1"/>
    <col min="7" max="7" width="0.85546875" style="2" customWidth="1"/>
    <col min="8" max="8" width="16.5703125" style="2" bestFit="1" customWidth="1"/>
    <col min="9" max="9" width="0.85546875" style="2" customWidth="1"/>
    <col min="10" max="10" width="16.5703125" style="2" bestFit="1" customWidth="1"/>
    <col min="11" max="11" width="0.85546875" style="2" customWidth="1"/>
    <col min="12" max="12" width="16.5703125" style="2" bestFit="1" customWidth="1"/>
    <col min="13" max="13" width="0.85546875" style="2" customWidth="1"/>
    <col min="14" max="14" width="20.140625" style="2" bestFit="1" customWidth="1"/>
    <col min="15" max="15" width="19.42578125" style="2" customWidth="1"/>
    <col min="16" max="16" width="14.7109375" style="2" customWidth="1"/>
    <col min="17" max="17" width="14" style="2" customWidth="1"/>
    <col min="18" max="18" width="15.140625" style="2" customWidth="1"/>
    <col min="19" max="19" width="11" style="2" customWidth="1"/>
    <col min="20" max="20" width="10.85546875" style="2" customWidth="1"/>
    <col min="21" max="21" width="10.28515625" style="2" bestFit="1" customWidth="1"/>
    <col min="22" max="22" width="11.28515625" style="2" bestFit="1" customWidth="1"/>
    <col min="23" max="16384" width="9.140625" style="2"/>
  </cols>
  <sheetData>
    <row r="1" spans="1:28" x14ac:dyDescent="0.2">
      <c r="A1" s="1"/>
      <c r="C1" s="3"/>
      <c r="D1" s="3" t="s">
        <v>0</v>
      </c>
      <c r="E1" s="3"/>
      <c r="F1" s="3" t="s">
        <v>0</v>
      </c>
      <c r="G1" s="3"/>
      <c r="H1" s="3" t="s">
        <v>0</v>
      </c>
      <c r="I1" s="3"/>
      <c r="J1" s="3" t="s">
        <v>0</v>
      </c>
      <c r="K1" s="3"/>
      <c r="L1" s="3" t="s">
        <v>0</v>
      </c>
      <c r="M1" s="3"/>
      <c r="N1" s="3"/>
      <c r="P1" s="3"/>
      <c r="S1" s="4"/>
    </row>
    <row r="2" spans="1:28" x14ac:dyDescent="0.2">
      <c r="A2" s="1" t="s">
        <v>1</v>
      </c>
      <c r="C2" s="5"/>
      <c r="D2" s="5">
        <v>2017</v>
      </c>
      <c r="E2" s="5"/>
      <c r="F2" s="5">
        <v>2018</v>
      </c>
      <c r="G2" s="5"/>
      <c r="H2" s="5">
        <v>2019</v>
      </c>
      <c r="I2" s="5"/>
      <c r="J2" s="5">
        <v>2020</v>
      </c>
      <c r="K2" s="5"/>
      <c r="L2" s="5">
        <v>2021</v>
      </c>
      <c r="M2" s="5"/>
      <c r="N2" s="5"/>
      <c r="S2" s="4"/>
    </row>
    <row r="3" spans="1:28" x14ac:dyDescent="0.2">
      <c r="A3" s="1" t="s">
        <v>2</v>
      </c>
      <c r="C3" s="5"/>
      <c r="D3" s="6" t="s">
        <v>35</v>
      </c>
      <c r="E3" s="5"/>
      <c r="F3" s="6" t="s">
        <v>36</v>
      </c>
      <c r="G3" s="5"/>
      <c r="H3" s="6" t="s">
        <v>37</v>
      </c>
      <c r="I3" s="5"/>
      <c r="J3" s="6" t="s">
        <v>38</v>
      </c>
      <c r="K3" s="5"/>
      <c r="L3" s="6" t="s">
        <v>39</v>
      </c>
      <c r="M3" s="5"/>
      <c r="N3" s="6" t="s">
        <v>8</v>
      </c>
      <c r="S3" s="4"/>
    </row>
    <row r="4" spans="1:28" x14ac:dyDescent="0.2">
      <c r="A4" s="2" t="s">
        <v>9</v>
      </c>
    </row>
    <row r="5" spans="1:28" x14ac:dyDescent="0.2">
      <c r="B5" s="2" t="s">
        <v>10</v>
      </c>
      <c r="C5" s="7"/>
      <c r="D5" s="7">
        <f>'AHCCCS 2017-2021 (Update)'!D5-'AHCCCS 2017-2021 (Sep 16)'!D5</f>
        <v>0</v>
      </c>
      <c r="E5" s="7"/>
      <c r="F5" s="7">
        <f>'AHCCCS 2017-2021 (Update)'!F5-'AHCCCS 2017-2021 (Sep 16)'!F5</f>
        <v>0</v>
      </c>
      <c r="G5" s="7"/>
      <c r="H5" s="7">
        <f>'AHCCCS 2017-2021 (Update)'!H5-'AHCCCS 2017-2021 (Sep 16)'!H5</f>
        <v>0</v>
      </c>
      <c r="I5" s="7"/>
      <c r="J5" s="7">
        <f>'AHCCCS 2017-2021 (Update)'!J5-'AHCCCS 2017-2021 (Sep 16)'!J5</f>
        <v>0</v>
      </c>
      <c r="K5" s="7"/>
      <c r="L5" s="7">
        <f>'AHCCCS 2017-2021 (Update)'!L5-'AHCCCS 2017-2021 (Sep 16)'!L5</f>
        <v>0</v>
      </c>
      <c r="M5" s="7"/>
      <c r="N5" s="7">
        <f>SUM(D5:L5)</f>
        <v>0</v>
      </c>
      <c r="O5" s="7"/>
      <c r="P5" s="38"/>
      <c r="Q5" s="9"/>
      <c r="R5" s="9"/>
      <c r="S5" s="9"/>
      <c r="T5" s="9"/>
      <c r="U5" s="9"/>
    </row>
    <row r="6" spans="1:28" x14ac:dyDescent="0.2">
      <c r="B6" s="2" t="s">
        <v>11</v>
      </c>
      <c r="C6" s="10"/>
      <c r="D6" s="7">
        <f>'AHCCCS 2017-2021 (Update)'!D6-'AHCCCS 2017-2021 (Sep 16)'!D6</f>
        <v>0</v>
      </c>
      <c r="E6" s="10"/>
      <c r="F6" s="7">
        <f>'AHCCCS 2017-2021 (Update)'!F6-'AHCCCS 2017-2021 (Sep 16)'!F6</f>
        <v>0</v>
      </c>
      <c r="G6" s="10"/>
      <c r="H6" s="7">
        <f>'AHCCCS 2017-2021 (Update)'!H6-'AHCCCS 2017-2021 (Sep 16)'!H6</f>
        <v>0</v>
      </c>
      <c r="I6" s="10"/>
      <c r="J6" s="7">
        <f>'AHCCCS 2017-2021 (Update)'!J6-'AHCCCS 2017-2021 (Sep 16)'!J6</f>
        <v>0</v>
      </c>
      <c r="K6" s="10"/>
      <c r="L6" s="7">
        <f>'AHCCCS 2017-2021 (Update)'!L6-'AHCCCS 2017-2021 (Sep 16)'!L6</f>
        <v>0</v>
      </c>
      <c r="M6" s="10"/>
      <c r="N6" s="7">
        <f t="shared" ref="N6:N9" si="0">SUM(D6:L6)</f>
        <v>0</v>
      </c>
      <c r="O6" s="7"/>
      <c r="P6" s="8"/>
      <c r="Q6" s="9"/>
      <c r="R6" s="9"/>
      <c r="S6" s="9"/>
      <c r="T6" s="9"/>
      <c r="U6" s="9"/>
    </row>
    <row r="7" spans="1:28" x14ac:dyDescent="0.2">
      <c r="B7" s="2" t="s">
        <v>13</v>
      </c>
      <c r="C7" s="7"/>
      <c r="D7" s="7">
        <f>'AHCCCS 2017-2021 (Update)'!D7-'AHCCCS 2017-2021 (Sep 16)'!D7</f>
        <v>0</v>
      </c>
      <c r="E7" s="7"/>
      <c r="F7" s="7">
        <f>'AHCCCS 2017-2021 (Update)'!F7-'AHCCCS 2017-2021 (Sep 16)'!F7</f>
        <v>0</v>
      </c>
      <c r="G7" s="7"/>
      <c r="H7" s="7">
        <f>'AHCCCS 2017-2021 (Update)'!H7-'AHCCCS 2017-2021 (Sep 16)'!H7</f>
        <v>0</v>
      </c>
      <c r="I7" s="7"/>
      <c r="J7" s="7">
        <f>'AHCCCS 2017-2021 (Update)'!J7-'AHCCCS 2017-2021 (Sep 16)'!J7</f>
        <v>0</v>
      </c>
      <c r="K7" s="7"/>
      <c r="L7" s="7">
        <f>'AHCCCS 2017-2021 (Update)'!L7-'AHCCCS 2017-2021 (Sep 16)'!L7</f>
        <v>0</v>
      </c>
      <c r="M7" s="7"/>
      <c r="N7" s="7">
        <f t="shared" si="0"/>
        <v>0</v>
      </c>
      <c r="O7" s="7"/>
      <c r="P7" s="8"/>
      <c r="Q7" s="9"/>
      <c r="R7" s="9"/>
      <c r="S7" s="9"/>
      <c r="T7" s="9"/>
      <c r="U7" s="9"/>
    </row>
    <row r="8" spans="1:28" x14ac:dyDescent="0.2">
      <c r="B8" s="2" t="s">
        <v>14</v>
      </c>
      <c r="C8" s="7"/>
      <c r="D8" s="7">
        <f>'AHCCCS 2017-2021 (Update)'!D8-'AHCCCS 2017-2021 (Sep 16)'!D8</f>
        <v>0</v>
      </c>
      <c r="E8" s="7"/>
      <c r="F8" s="7">
        <f>'AHCCCS 2017-2021 (Update)'!F8-'AHCCCS 2017-2021 (Sep 16)'!F8</f>
        <v>0</v>
      </c>
      <c r="G8" s="7"/>
      <c r="H8" s="7">
        <f>'AHCCCS 2017-2021 (Update)'!H8-'AHCCCS 2017-2021 (Sep 16)'!H8</f>
        <v>0</v>
      </c>
      <c r="I8" s="7"/>
      <c r="J8" s="7">
        <f>'AHCCCS 2017-2021 (Update)'!J8-'AHCCCS 2017-2021 (Sep 16)'!J8</f>
        <v>0</v>
      </c>
      <c r="K8" s="7"/>
      <c r="L8" s="7">
        <f>'AHCCCS 2017-2021 (Update)'!L8-'AHCCCS 2017-2021 (Sep 16)'!L8</f>
        <v>0</v>
      </c>
      <c r="M8" s="7"/>
      <c r="N8" s="7">
        <f t="shared" si="0"/>
        <v>0</v>
      </c>
      <c r="O8" s="7"/>
      <c r="P8" s="8"/>
      <c r="Q8" s="9"/>
      <c r="R8" s="9"/>
      <c r="S8" s="9"/>
      <c r="T8" s="9"/>
      <c r="U8" s="9"/>
    </row>
    <row r="9" spans="1:28" x14ac:dyDescent="0.2">
      <c r="B9" s="11" t="s">
        <v>16</v>
      </c>
      <c r="C9" s="7"/>
      <c r="D9" s="12">
        <f>'AHCCCS 2017-2021 (Update)'!D9-'AHCCCS 2017-2021 (Sep 16)'!D9</f>
        <v>0</v>
      </c>
      <c r="E9" s="7"/>
      <c r="F9" s="12">
        <f>'AHCCCS 2017-2021 (Update)'!F9-'AHCCCS 2017-2021 (Sep 16)'!F9</f>
        <v>0</v>
      </c>
      <c r="G9" s="7"/>
      <c r="H9" s="12">
        <f>'AHCCCS 2017-2021 (Update)'!H9-'AHCCCS 2017-2021 (Sep 16)'!H9</f>
        <v>0</v>
      </c>
      <c r="I9" s="7"/>
      <c r="J9" s="12">
        <f>'AHCCCS 2017-2021 (Update)'!J9-'AHCCCS 2017-2021 (Sep 16)'!J9</f>
        <v>0</v>
      </c>
      <c r="K9" s="7"/>
      <c r="L9" s="12">
        <f>'AHCCCS 2017-2021 (Update)'!L9-'AHCCCS 2017-2021 (Sep 16)'!L9</f>
        <v>0</v>
      </c>
      <c r="M9" s="7"/>
      <c r="N9" s="12">
        <f t="shared" si="0"/>
        <v>0</v>
      </c>
      <c r="O9" s="7"/>
      <c r="P9" s="8"/>
      <c r="Q9" s="9"/>
      <c r="R9" s="9"/>
      <c r="S9" s="9"/>
      <c r="T9" s="9"/>
      <c r="U9" s="9"/>
    </row>
    <row r="10" spans="1:28" x14ac:dyDescent="0.2">
      <c r="B10" s="2" t="s">
        <v>17</v>
      </c>
      <c r="C10" s="7"/>
      <c r="D10" s="8">
        <f>SUM(D5:D9)</f>
        <v>0</v>
      </c>
      <c r="E10" s="7"/>
      <c r="F10" s="8">
        <f>SUM(F5:F9)</f>
        <v>0</v>
      </c>
      <c r="G10" s="7"/>
      <c r="H10" s="8">
        <f>SUM(H5:H9)</f>
        <v>0</v>
      </c>
      <c r="I10" s="7"/>
      <c r="J10" s="8">
        <f>SUM(J5:J9)</f>
        <v>0</v>
      </c>
      <c r="K10" s="7"/>
      <c r="L10" s="8">
        <f>SUM(L5:L9)</f>
        <v>0</v>
      </c>
      <c r="M10" s="7"/>
      <c r="N10" s="8">
        <f>SUM(N5:N9)</f>
        <v>0</v>
      </c>
      <c r="P10" s="15"/>
    </row>
    <row r="11" spans="1:28" x14ac:dyDescent="0.2">
      <c r="C11" s="7"/>
      <c r="D11" s="8"/>
      <c r="E11" s="7"/>
      <c r="F11" s="20"/>
      <c r="G11" s="7"/>
      <c r="H11" s="8"/>
      <c r="I11" s="7"/>
      <c r="J11" s="8"/>
      <c r="K11" s="7"/>
      <c r="L11" s="8"/>
      <c r="M11" s="7"/>
      <c r="N11" s="7"/>
    </row>
    <row r="12" spans="1:28" x14ac:dyDescent="0.2">
      <c r="A12" s="2" t="s">
        <v>18</v>
      </c>
      <c r="C12" s="7"/>
      <c r="D12" s="13"/>
      <c r="E12" s="7"/>
      <c r="F12" s="13"/>
      <c r="G12" s="7"/>
      <c r="H12" s="13"/>
      <c r="I12" s="7"/>
      <c r="J12" s="13"/>
      <c r="K12" s="7"/>
      <c r="L12" s="13"/>
      <c r="M12" s="7"/>
      <c r="N12" s="13"/>
    </row>
    <row r="13" spans="1:28" x14ac:dyDescent="0.2">
      <c r="B13" s="2" t="s">
        <v>10</v>
      </c>
      <c r="C13" s="14"/>
      <c r="D13" s="14">
        <f>'AHCCCS 2017-2021 (Update)'!D13-'AHCCCS 2017-2021 (Sep 16)'!D13</f>
        <v>0</v>
      </c>
      <c r="E13" s="14"/>
      <c r="F13" s="14">
        <f>'AHCCCS 2017-2021 (Update)'!F13-'AHCCCS 2017-2021 (Sep 16)'!F13</f>
        <v>0</v>
      </c>
      <c r="G13" s="14"/>
      <c r="H13" s="14">
        <f>'AHCCCS 2017-2021 (Update)'!H13-'AHCCCS 2017-2021 (Sep 16)'!H13</f>
        <v>0</v>
      </c>
      <c r="I13" s="14"/>
      <c r="J13" s="14">
        <f>'AHCCCS 2017-2021 (Update)'!J13-'AHCCCS 2017-2021 (Sep 16)'!J13</f>
        <v>0</v>
      </c>
      <c r="K13" s="14"/>
      <c r="L13" s="14">
        <f>'AHCCCS 2017-2021 (Update)'!L13-'AHCCCS 2017-2021 (Sep 16)'!L13</f>
        <v>0</v>
      </c>
      <c r="M13" s="14"/>
      <c r="N13" s="14">
        <f t="shared" ref="N13:N18" si="1">IFERROR(N21/N5,0)</f>
        <v>0</v>
      </c>
      <c r="O13" s="15"/>
      <c r="P13" s="36"/>
      <c r="Q13" s="15"/>
      <c r="R13" s="13"/>
      <c r="S13" s="9"/>
      <c r="T13" s="16"/>
      <c r="U13" s="9"/>
      <c r="V13" s="16"/>
      <c r="W13" s="9"/>
      <c r="X13" s="16"/>
      <c r="Y13" s="9"/>
      <c r="Z13" s="16"/>
      <c r="AA13" s="9"/>
      <c r="AB13" s="16"/>
    </row>
    <row r="14" spans="1:28" x14ac:dyDescent="0.2">
      <c r="B14" s="2" t="s">
        <v>11</v>
      </c>
      <c r="C14" s="17"/>
      <c r="D14" s="14">
        <f>'AHCCCS 2017-2021 (Update)'!D14-'AHCCCS 2017-2021 (Sep 16)'!D14</f>
        <v>0</v>
      </c>
      <c r="E14" s="17"/>
      <c r="F14" s="14">
        <f>'AHCCCS 2017-2021 (Update)'!F14-'AHCCCS 2017-2021 (Sep 16)'!F14</f>
        <v>0</v>
      </c>
      <c r="G14" s="17"/>
      <c r="H14" s="14">
        <f>'AHCCCS 2017-2021 (Update)'!H14-'AHCCCS 2017-2021 (Sep 16)'!H14</f>
        <v>0</v>
      </c>
      <c r="I14" s="17"/>
      <c r="J14" s="14">
        <f>'AHCCCS 2017-2021 (Update)'!J14-'AHCCCS 2017-2021 (Sep 16)'!J14</f>
        <v>0</v>
      </c>
      <c r="K14" s="17"/>
      <c r="L14" s="14">
        <f>'AHCCCS 2017-2021 (Update)'!L14-'AHCCCS 2017-2021 (Sep 16)'!L14</f>
        <v>0</v>
      </c>
      <c r="M14" s="17"/>
      <c r="N14" s="14">
        <f t="shared" si="1"/>
        <v>0</v>
      </c>
      <c r="O14" s="15"/>
      <c r="P14" s="36"/>
      <c r="Q14" s="15"/>
      <c r="R14" s="13"/>
      <c r="T14" s="16"/>
      <c r="V14" s="16"/>
      <c r="X14" s="16"/>
      <c r="Z14" s="16"/>
      <c r="AB14" s="16"/>
    </row>
    <row r="15" spans="1:28" x14ac:dyDescent="0.2">
      <c r="B15" s="2" t="s">
        <v>13</v>
      </c>
      <c r="C15" s="17"/>
      <c r="D15" s="14">
        <f>'AHCCCS 2017-2021 (Update)'!D15-'AHCCCS 2017-2021 (Sep 16)'!D15</f>
        <v>0</v>
      </c>
      <c r="E15" s="17"/>
      <c r="F15" s="14">
        <f>'AHCCCS 2017-2021 (Update)'!F15-'AHCCCS 2017-2021 (Sep 16)'!F15</f>
        <v>0</v>
      </c>
      <c r="G15" s="17"/>
      <c r="H15" s="14">
        <f>'AHCCCS 2017-2021 (Update)'!H15-'AHCCCS 2017-2021 (Sep 16)'!H15</f>
        <v>0</v>
      </c>
      <c r="I15" s="17"/>
      <c r="J15" s="14">
        <f>'AHCCCS 2017-2021 (Update)'!J15-'AHCCCS 2017-2021 (Sep 16)'!J15</f>
        <v>0</v>
      </c>
      <c r="K15" s="17"/>
      <c r="L15" s="14">
        <f>'AHCCCS 2017-2021 (Update)'!L15-'AHCCCS 2017-2021 (Sep 16)'!L15</f>
        <v>0</v>
      </c>
      <c r="M15" s="17"/>
      <c r="N15" s="14">
        <f t="shared" si="1"/>
        <v>0</v>
      </c>
      <c r="O15" s="15"/>
      <c r="P15" s="36"/>
      <c r="Q15" s="15"/>
      <c r="R15" s="13"/>
      <c r="T15" s="16"/>
      <c r="V15" s="16"/>
      <c r="X15" s="16"/>
      <c r="Z15" s="16"/>
      <c r="AB15" s="16"/>
    </row>
    <row r="16" spans="1:28" x14ac:dyDescent="0.2">
      <c r="B16" s="2" t="s">
        <v>14</v>
      </c>
      <c r="C16" s="14"/>
      <c r="D16" s="14">
        <f>'AHCCCS 2017-2021 (Update)'!D16-'AHCCCS 2017-2021 (Sep 16)'!D16</f>
        <v>0</v>
      </c>
      <c r="E16" s="14"/>
      <c r="F16" s="14">
        <f>'AHCCCS 2017-2021 (Update)'!F16-'AHCCCS 2017-2021 (Sep 16)'!F16</f>
        <v>0</v>
      </c>
      <c r="G16" s="14"/>
      <c r="H16" s="14">
        <f>'AHCCCS 2017-2021 (Update)'!H16-'AHCCCS 2017-2021 (Sep 16)'!H16</f>
        <v>0</v>
      </c>
      <c r="I16" s="14"/>
      <c r="J16" s="14">
        <f>'AHCCCS 2017-2021 (Update)'!J16-'AHCCCS 2017-2021 (Sep 16)'!J16</f>
        <v>0</v>
      </c>
      <c r="K16" s="14"/>
      <c r="L16" s="14">
        <f>'AHCCCS 2017-2021 (Update)'!L16-'AHCCCS 2017-2021 (Sep 16)'!L16</f>
        <v>0</v>
      </c>
      <c r="M16" s="14"/>
      <c r="N16" s="14">
        <f t="shared" si="1"/>
        <v>0</v>
      </c>
      <c r="O16" s="15"/>
      <c r="P16" s="36"/>
      <c r="Q16" s="15"/>
      <c r="R16" s="13"/>
      <c r="T16" s="16"/>
      <c r="V16" s="16"/>
      <c r="X16" s="16"/>
      <c r="Z16" s="16"/>
      <c r="AB16" s="16"/>
    </row>
    <row r="17" spans="1:28" x14ac:dyDescent="0.2">
      <c r="B17" s="11" t="s">
        <v>16</v>
      </c>
      <c r="C17" s="14"/>
      <c r="D17" s="19">
        <f>'AHCCCS 2017-2021 (Update)'!D17-'AHCCCS 2017-2021 (Sep 16)'!D17</f>
        <v>0</v>
      </c>
      <c r="E17" s="14"/>
      <c r="F17" s="19">
        <f>'AHCCCS 2017-2021 (Update)'!F17-'AHCCCS 2017-2021 (Sep 16)'!F17</f>
        <v>0</v>
      </c>
      <c r="G17" s="14"/>
      <c r="H17" s="19">
        <f>'AHCCCS 2017-2021 (Update)'!H17-'AHCCCS 2017-2021 (Sep 16)'!H17</f>
        <v>0</v>
      </c>
      <c r="I17" s="14"/>
      <c r="J17" s="19">
        <f>'AHCCCS 2017-2021 (Update)'!J17-'AHCCCS 2017-2021 (Sep 16)'!J17</f>
        <v>0</v>
      </c>
      <c r="K17" s="14"/>
      <c r="L17" s="19">
        <f>'AHCCCS 2017-2021 (Update)'!L17-'AHCCCS 2017-2021 (Sep 16)'!L17</f>
        <v>0</v>
      </c>
      <c r="M17" s="14"/>
      <c r="N17" s="19">
        <f t="shared" si="1"/>
        <v>0</v>
      </c>
      <c r="O17" s="15"/>
      <c r="P17" s="36"/>
      <c r="Q17" s="15"/>
      <c r="R17" s="13"/>
      <c r="T17" s="16"/>
      <c r="V17" s="16"/>
      <c r="X17" s="16"/>
      <c r="Z17" s="16"/>
      <c r="AB17" s="16"/>
    </row>
    <row r="18" spans="1:28" x14ac:dyDescent="0.2">
      <c r="B18" s="2" t="s">
        <v>19</v>
      </c>
      <c r="C18" s="7"/>
      <c r="D18" s="20">
        <f>IFERROR(D26/D10,0)</f>
        <v>0</v>
      </c>
      <c r="E18" s="7"/>
      <c r="F18" s="20">
        <f>IFERROR(F26/F10,0)</f>
        <v>0</v>
      </c>
      <c r="G18" s="7"/>
      <c r="H18" s="20">
        <f>IFERROR(H26/H10,0)</f>
        <v>0</v>
      </c>
      <c r="I18" s="7"/>
      <c r="J18" s="20">
        <f>IFERROR(J26/J10,0)</f>
        <v>0</v>
      </c>
      <c r="K18" s="7"/>
      <c r="L18" s="20">
        <f>IFERROR(L26/L10,0)</f>
        <v>0</v>
      </c>
      <c r="M18" s="7"/>
      <c r="N18" s="20">
        <f t="shared" si="1"/>
        <v>0</v>
      </c>
      <c r="P18" s="13"/>
      <c r="Q18" s="13"/>
      <c r="R18" s="13"/>
      <c r="S18" s="13"/>
      <c r="T18" s="13"/>
      <c r="U18" s="13"/>
      <c r="V18" s="13"/>
      <c r="W18" s="13"/>
    </row>
    <row r="19" spans="1:28" x14ac:dyDescent="0.2">
      <c r="C19" s="7"/>
      <c r="D19" s="21"/>
      <c r="E19" s="7"/>
      <c r="F19" s="22"/>
      <c r="G19" s="7"/>
      <c r="H19" s="22"/>
      <c r="I19" s="7"/>
      <c r="J19" s="22"/>
      <c r="K19" s="7"/>
      <c r="L19" s="22"/>
      <c r="M19" s="7"/>
      <c r="N19" s="23"/>
    </row>
    <row r="20" spans="1:28" x14ac:dyDescent="0.2">
      <c r="A20" s="2" t="s">
        <v>20</v>
      </c>
      <c r="C20" s="7"/>
      <c r="D20" s="22"/>
      <c r="E20" s="7"/>
      <c r="F20" s="22"/>
      <c r="G20" s="7"/>
      <c r="H20" s="22"/>
      <c r="I20" s="7"/>
      <c r="J20" s="22"/>
      <c r="K20" s="7"/>
      <c r="L20" s="22"/>
      <c r="M20" s="7"/>
      <c r="N20" s="7"/>
      <c r="P20" s="24"/>
    </row>
    <row r="21" spans="1:28" x14ac:dyDescent="0.2">
      <c r="B21" s="2" t="s">
        <v>10</v>
      </c>
      <c r="C21" s="7"/>
      <c r="D21" s="7">
        <f>D13*D5</f>
        <v>0</v>
      </c>
      <c r="E21" s="7"/>
      <c r="F21" s="7">
        <f>F13*F5</f>
        <v>0</v>
      </c>
      <c r="G21" s="7"/>
      <c r="H21" s="7">
        <f>H13*H5</f>
        <v>0</v>
      </c>
      <c r="I21" s="7"/>
      <c r="J21" s="7">
        <f>J13*J5</f>
        <v>0</v>
      </c>
      <c r="K21" s="7"/>
      <c r="L21" s="7">
        <f>L13*L5</f>
        <v>0</v>
      </c>
      <c r="M21" s="7"/>
      <c r="N21" s="7">
        <f>SUM(D21:L21)</f>
        <v>0</v>
      </c>
      <c r="O21" s="9"/>
      <c r="P21" s="39"/>
    </row>
    <row r="22" spans="1:28" x14ac:dyDescent="0.2">
      <c r="B22" s="2" t="s">
        <v>11</v>
      </c>
      <c r="C22" s="10"/>
      <c r="D22" s="7">
        <f>D14*D6</f>
        <v>0</v>
      </c>
      <c r="E22" s="10"/>
      <c r="F22" s="7">
        <f>F14*F6</f>
        <v>0</v>
      </c>
      <c r="G22" s="10"/>
      <c r="H22" s="7">
        <f>H14*H6</f>
        <v>0</v>
      </c>
      <c r="I22" s="10"/>
      <c r="J22" s="7">
        <f>J14*J6</f>
        <v>0</v>
      </c>
      <c r="K22" s="10"/>
      <c r="L22" s="7">
        <f>L14*L6</f>
        <v>0</v>
      </c>
      <c r="M22" s="10"/>
      <c r="N22" s="7">
        <f t="shared" ref="N22:N25" si="2">SUM(D22:L22)</f>
        <v>0</v>
      </c>
      <c r="O22" s="9"/>
      <c r="P22" s="25"/>
    </row>
    <row r="23" spans="1:28" x14ac:dyDescent="0.2">
      <c r="B23" s="2" t="s">
        <v>13</v>
      </c>
      <c r="C23" s="10"/>
      <c r="D23" s="7">
        <f>D15*D7</f>
        <v>0</v>
      </c>
      <c r="E23" s="10"/>
      <c r="F23" s="7">
        <f>F15*F7</f>
        <v>0</v>
      </c>
      <c r="G23" s="10"/>
      <c r="H23" s="7">
        <f>H15*H7</f>
        <v>0</v>
      </c>
      <c r="I23" s="10"/>
      <c r="J23" s="7">
        <f>J15*J7</f>
        <v>0</v>
      </c>
      <c r="K23" s="10"/>
      <c r="L23" s="7">
        <f>L15*L7</f>
        <v>0</v>
      </c>
      <c r="M23" s="10"/>
      <c r="N23" s="7">
        <f t="shared" si="2"/>
        <v>0</v>
      </c>
      <c r="O23" s="9"/>
      <c r="P23" s="25"/>
    </row>
    <row r="24" spans="1:28" x14ac:dyDescent="0.2">
      <c r="B24" s="2" t="s">
        <v>14</v>
      </c>
      <c r="C24" s="10"/>
      <c r="D24" s="7">
        <f>D16*D8</f>
        <v>0</v>
      </c>
      <c r="E24" s="10"/>
      <c r="F24" s="7">
        <f>F16*F8</f>
        <v>0</v>
      </c>
      <c r="G24" s="10"/>
      <c r="H24" s="7">
        <f>H16*H8</f>
        <v>0</v>
      </c>
      <c r="I24" s="10"/>
      <c r="J24" s="7">
        <f>J16*J8</f>
        <v>0</v>
      </c>
      <c r="K24" s="10"/>
      <c r="L24" s="7">
        <f>L16*L8</f>
        <v>0</v>
      </c>
      <c r="M24" s="10"/>
      <c r="N24" s="7">
        <f t="shared" si="2"/>
        <v>0</v>
      </c>
      <c r="O24" s="9"/>
      <c r="P24" s="25"/>
    </row>
    <row r="25" spans="1:28" x14ac:dyDescent="0.2">
      <c r="B25" s="11" t="s">
        <v>16</v>
      </c>
      <c r="C25" s="10"/>
      <c r="D25" s="12">
        <f>D17*D9</f>
        <v>0</v>
      </c>
      <c r="E25" s="10"/>
      <c r="F25" s="12">
        <f>F17*F9</f>
        <v>0</v>
      </c>
      <c r="G25" s="10"/>
      <c r="H25" s="12">
        <f>H17*H9</f>
        <v>0</v>
      </c>
      <c r="I25" s="10"/>
      <c r="J25" s="12">
        <f>J17*J9</f>
        <v>0</v>
      </c>
      <c r="K25" s="10"/>
      <c r="L25" s="12">
        <f>L17*L9</f>
        <v>0</v>
      </c>
      <c r="M25" s="7"/>
      <c r="N25" s="12">
        <f t="shared" si="2"/>
        <v>0</v>
      </c>
      <c r="O25" s="9"/>
      <c r="P25" s="25"/>
    </row>
    <row r="26" spans="1:28" x14ac:dyDescent="0.2">
      <c r="B26" s="2" t="s">
        <v>8</v>
      </c>
      <c r="C26" s="7"/>
      <c r="D26" s="8">
        <f>SUM(D21:D25)</f>
        <v>0</v>
      </c>
      <c r="E26" s="7"/>
      <c r="F26" s="8">
        <f>SUM(F21:F25)</f>
        <v>0</v>
      </c>
      <c r="G26" s="7"/>
      <c r="H26" s="8">
        <f>SUM(H21:H25)</f>
        <v>0</v>
      </c>
      <c r="I26" s="7"/>
      <c r="J26" s="8">
        <f>SUM(J21:J25)</f>
        <v>0</v>
      </c>
      <c r="K26" s="7"/>
      <c r="L26" s="8">
        <f>SUM(L21:L25)</f>
        <v>0</v>
      </c>
      <c r="M26" s="7"/>
      <c r="N26" s="8">
        <f>SUM(N21:N25)</f>
        <v>0</v>
      </c>
      <c r="P26" s="25"/>
    </row>
    <row r="27" spans="1:28" x14ac:dyDescent="0.2">
      <c r="C27" s="7"/>
      <c r="E27" s="7"/>
      <c r="G27" s="7"/>
      <c r="I27" s="7"/>
      <c r="K27" s="7"/>
      <c r="M27" s="7"/>
      <c r="N27" s="7"/>
      <c r="P27" s="24"/>
    </row>
    <row r="28" spans="1:28" x14ac:dyDescent="0.2">
      <c r="A28" s="2" t="s">
        <v>21</v>
      </c>
      <c r="C28" s="7"/>
      <c r="D28" s="12">
        <f>'AHCCCS 2017-2021 (Update)'!D28-'AHCCCS 2017-2021 (Sep 16)'!D28</f>
        <v>0</v>
      </c>
      <c r="E28" s="10"/>
      <c r="F28" s="12">
        <f>'AHCCCS 2017-2021 (Update)'!F28-'AHCCCS 2017-2021 (Sep 16)'!F28</f>
        <v>0</v>
      </c>
      <c r="G28" s="10"/>
      <c r="H28" s="12">
        <f>'AHCCCS 2017-2021 (Update)'!H28-'AHCCCS 2017-2021 (Sep 16)'!H28</f>
        <v>0</v>
      </c>
      <c r="I28" s="10"/>
      <c r="J28" s="12">
        <f>'AHCCCS 2017-2021 (Update)'!J28-'AHCCCS 2017-2021 (Sep 16)'!J28</f>
        <v>0</v>
      </c>
      <c r="K28" s="10"/>
      <c r="L28" s="12">
        <f>'AHCCCS 2017-2021 (Update)'!L28-'AHCCCS 2017-2021 (Sep 16)'!L28</f>
        <v>0</v>
      </c>
      <c r="M28" s="7"/>
      <c r="N28" s="12">
        <f>D28+F28+H28+J28+L28</f>
        <v>0</v>
      </c>
      <c r="O28" s="9"/>
      <c r="P28" s="25"/>
    </row>
    <row r="29" spans="1:28" x14ac:dyDescent="0.2">
      <c r="C29" s="7"/>
      <c r="D29" s="10"/>
      <c r="E29" s="7"/>
      <c r="F29" s="10"/>
      <c r="G29" s="7"/>
      <c r="H29" s="10"/>
      <c r="I29" s="7"/>
      <c r="J29" s="10"/>
      <c r="K29" s="7"/>
      <c r="L29" s="10"/>
      <c r="M29" s="7"/>
      <c r="N29" s="10"/>
      <c r="O29" s="9"/>
      <c r="P29" s="25"/>
    </row>
    <row r="30" spans="1:28" x14ac:dyDescent="0.2">
      <c r="C30" s="7"/>
      <c r="E30" s="7"/>
      <c r="G30" s="7"/>
      <c r="I30" s="7"/>
      <c r="K30" s="7"/>
      <c r="M30" s="7"/>
      <c r="N30" s="7"/>
      <c r="P30" s="24"/>
    </row>
    <row r="31" spans="1:28" ht="13.5" thickBot="1" x14ac:dyDescent="0.25">
      <c r="A31" s="2" t="s">
        <v>22</v>
      </c>
      <c r="C31" s="7"/>
      <c r="D31" s="26">
        <f>D28+D26</f>
        <v>0</v>
      </c>
      <c r="E31" s="7"/>
      <c r="F31" s="26">
        <f>F28+F26</f>
        <v>0</v>
      </c>
      <c r="G31" s="7"/>
      <c r="H31" s="26">
        <f>H28+H26</f>
        <v>0</v>
      </c>
      <c r="I31" s="7"/>
      <c r="J31" s="26">
        <f>J28+J26</f>
        <v>0</v>
      </c>
      <c r="K31" s="7"/>
      <c r="L31" s="26">
        <f>L28+L26</f>
        <v>0</v>
      </c>
      <c r="M31" s="7"/>
      <c r="N31" s="27">
        <f>N28+N26</f>
        <v>0</v>
      </c>
      <c r="O31" s="9"/>
      <c r="P31" s="25"/>
    </row>
    <row r="32" spans="1:28" x14ac:dyDescent="0.2">
      <c r="D32" s="28"/>
      <c r="F32" s="28"/>
      <c r="H32" s="28"/>
      <c r="J32" s="28"/>
      <c r="L32" s="28"/>
      <c r="N32" s="8"/>
      <c r="P32" s="24"/>
    </row>
    <row r="33" spans="1:22" x14ac:dyDescent="0.2">
      <c r="A33" s="1" t="s">
        <v>23</v>
      </c>
      <c r="C33" s="7"/>
      <c r="D33" s="29"/>
      <c r="E33" s="7"/>
      <c r="F33" s="29"/>
      <c r="G33" s="7"/>
      <c r="H33" s="29"/>
      <c r="I33" s="7"/>
      <c r="J33" s="29"/>
      <c r="K33" s="7"/>
      <c r="L33" s="29"/>
      <c r="M33" s="7"/>
      <c r="N33" s="7"/>
      <c r="P33" s="24"/>
      <c r="S33" s="3"/>
      <c r="T33" s="3"/>
      <c r="U33" s="3"/>
    </row>
    <row r="34" spans="1:22" x14ac:dyDescent="0.2">
      <c r="B34" s="2" t="s">
        <v>10</v>
      </c>
      <c r="C34" s="7"/>
      <c r="D34" s="7">
        <f>'AHCCCS 2017-2021 (Update)'!D34-'AHCCCS 2017-2021 (Sep 16)'!D34</f>
        <v>0</v>
      </c>
      <c r="E34" s="7">
        <f>'AHCCCS 2017-2021 (Update)'!E34-'AHCCCS 2017-2021 (Sep 16)'!E34</f>
        <v>0</v>
      </c>
      <c r="F34" s="7">
        <f>'AHCCCS 2017-2021 (Update)'!F34-'AHCCCS 2017-2021 (Sep 16)'!F34</f>
        <v>0</v>
      </c>
      <c r="G34" s="7">
        <f>'AHCCCS 2017-2021 (Update)'!G34-'AHCCCS 2017-2021 (Sep 16)'!G34</f>
        <v>0</v>
      </c>
      <c r="H34" s="7">
        <f>'AHCCCS 2017-2021 (Update)'!H34-'AHCCCS 2017-2021 (Sep 16)'!H34</f>
        <v>0</v>
      </c>
      <c r="I34" s="7">
        <f>'AHCCCS 2017-2021 (Update)'!I34-'AHCCCS 2017-2021 (Sep 16)'!I34</f>
        <v>0</v>
      </c>
      <c r="J34" s="7">
        <f>'AHCCCS 2017-2021 (Update)'!J34-'AHCCCS 2017-2021 (Sep 16)'!J34</f>
        <v>0</v>
      </c>
      <c r="K34" s="7">
        <f>'AHCCCS 2017-2021 (Update)'!K34-'AHCCCS 2017-2021 (Sep 16)'!K34</f>
        <v>0</v>
      </c>
      <c r="L34" s="7">
        <f>'AHCCCS 2017-2021 (Update)'!L34-'AHCCCS 2017-2021 (Sep 16)'!L34</f>
        <v>0</v>
      </c>
      <c r="M34" s="7"/>
      <c r="N34" s="7">
        <f t="shared" ref="N34:N37" si="3">SUM(D34:L34)</f>
        <v>0</v>
      </c>
      <c r="O34" s="8"/>
      <c r="P34" s="41"/>
      <c r="R34" s="41"/>
      <c r="S34" s="41"/>
      <c r="T34" s="41"/>
      <c r="U34" s="41"/>
      <c r="V34" s="41"/>
    </row>
    <row r="35" spans="1:22" x14ac:dyDescent="0.2">
      <c r="B35" s="2" t="s">
        <v>11</v>
      </c>
      <c r="C35" s="7"/>
      <c r="D35" s="7">
        <f>'AHCCCS 2017-2021 (Update)'!D35-'AHCCCS 2017-2021 (Sep 16)'!D35</f>
        <v>0</v>
      </c>
      <c r="E35" s="7">
        <f>'AHCCCS 2017-2021 (Update)'!E35-'AHCCCS 2017-2021 (Sep 16)'!E35</f>
        <v>0</v>
      </c>
      <c r="F35" s="7">
        <f>'AHCCCS 2017-2021 (Update)'!F35-'AHCCCS 2017-2021 (Sep 16)'!F35</f>
        <v>0</v>
      </c>
      <c r="G35" s="7">
        <f>'AHCCCS 2017-2021 (Update)'!G35-'AHCCCS 2017-2021 (Sep 16)'!G35</f>
        <v>0</v>
      </c>
      <c r="H35" s="7">
        <f>'AHCCCS 2017-2021 (Update)'!H35-'AHCCCS 2017-2021 (Sep 16)'!H35</f>
        <v>0</v>
      </c>
      <c r="I35" s="7">
        <f>'AHCCCS 2017-2021 (Update)'!I35-'AHCCCS 2017-2021 (Sep 16)'!I35</f>
        <v>0</v>
      </c>
      <c r="J35" s="7">
        <f>'AHCCCS 2017-2021 (Update)'!J35-'AHCCCS 2017-2021 (Sep 16)'!J35</f>
        <v>0</v>
      </c>
      <c r="K35" s="7">
        <f>'AHCCCS 2017-2021 (Update)'!K35-'AHCCCS 2017-2021 (Sep 16)'!K35</f>
        <v>0</v>
      </c>
      <c r="L35" s="7">
        <f>'AHCCCS 2017-2021 (Update)'!L35-'AHCCCS 2017-2021 (Sep 16)'!L35</f>
        <v>0</v>
      </c>
      <c r="M35" s="7"/>
      <c r="N35" s="7">
        <f t="shared" si="3"/>
        <v>0</v>
      </c>
      <c r="O35" s="8"/>
      <c r="P35" s="41"/>
      <c r="Q35" s="8"/>
      <c r="R35" s="41"/>
      <c r="S35" s="41"/>
      <c r="T35" s="41"/>
      <c r="U35" s="41"/>
      <c r="V35" s="41"/>
    </row>
    <row r="36" spans="1:22" x14ac:dyDescent="0.2">
      <c r="B36" s="2" t="s">
        <v>13</v>
      </c>
      <c r="C36" s="7"/>
      <c r="D36" s="7">
        <f>'AHCCCS 2017-2021 (Update)'!D36-'AHCCCS 2017-2021 (Sep 16)'!D36</f>
        <v>0</v>
      </c>
      <c r="E36" s="7">
        <f>'AHCCCS 2017-2021 (Update)'!E36-'AHCCCS 2017-2021 (Sep 16)'!E36</f>
        <v>0</v>
      </c>
      <c r="F36" s="7">
        <f>'AHCCCS 2017-2021 (Update)'!F36-'AHCCCS 2017-2021 (Sep 16)'!F36</f>
        <v>0</v>
      </c>
      <c r="G36" s="7">
        <f>'AHCCCS 2017-2021 (Update)'!G36-'AHCCCS 2017-2021 (Sep 16)'!G36</f>
        <v>0</v>
      </c>
      <c r="H36" s="7">
        <f>'AHCCCS 2017-2021 (Update)'!H36-'AHCCCS 2017-2021 (Sep 16)'!H36</f>
        <v>0</v>
      </c>
      <c r="I36" s="7">
        <f>'AHCCCS 2017-2021 (Update)'!I36-'AHCCCS 2017-2021 (Sep 16)'!I36</f>
        <v>0</v>
      </c>
      <c r="J36" s="7">
        <f>'AHCCCS 2017-2021 (Update)'!J36-'AHCCCS 2017-2021 (Sep 16)'!J36</f>
        <v>0</v>
      </c>
      <c r="K36" s="7">
        <f>'AHCCCS 2017-2021 (Update)'!K36-'AHCCCS 2017-2021 (Sep 16)'!K36</f>
        <v>0</v>
      </c>
      <c r="L36" s="7">
        <f>'AHCCCS 2017-2021 (Update)'!L36-'AHCCCS 2017-2021 (Sep 16)'!L36</f>
        <v>0</v>
      </c>
      <c r="M36" s="10"/>
      <c r="N36" s="7">
        <f t="shared" si="3"/>
        <v>0</v>
      </c>
      <c r="O36" s="8"/>
      <c r="P36" s="41"/>
      <c r="Q36" s="8"/>
      <c r="R36" s="41"/>
      <c r="S36" s="41"/>
      <c r="T36" s="41"/>
      <c r="U36" s="41"/>
      <c r="V36" s="41"/>
    </row>
    <row r="37" spans="1:22" x14ac:dyDescent="0.2">
      <c r="B37" s="2" t="s">
        <v>14</v>
      </c>
      <c r="C37" s="7"/>
      <c r="D37" s="7">
        <f>'AHCCCS 2017-2021 (Update)'!D37-'AHCCCS 2017-2021 (Sep 16)'!D37</f>
        <v>0</v>
      </c>
      <c r="E37" s="7">
        <f>'AHCCCS 2017-2021 (Update)'!E37-'AHCCCS 2017-2021 (Sep 16)'!E37</f>
        <v>0</v>
      </c>
      <c r="F37" s="7">
        <f>'AHCCCS 2017-2021 (Update)'!F37-'AHCCCS 2017-2021 (Sep 16)'!F37</f>
        <v>0</v>
      </c>
      <c r="G37" s="7">
        <f>'AHCCCS 2017-2021 (Update)'!G37-'AHCCCS 2017-2021 (Sep 16)'!G37</f>
        <v>0</v>
      </c>
      <c r="H37" s="7">
        <f>'AHCCCS 2017-2021 (Update)'!H37-'AHCCCS 2017-2021 (Sep 16)'!H37</f>
        <v>0</v>
      </c>
      <c r="I37" s="7">
        <f>'AHCCCS 2017-2021 (Update)'!I37-'AHCCCS 2017-2021 (Sep 16)'!I37</f>
        <v>0</v>
      </c>
      <c r="J37" s="7">
        <f>'AHCCCS 2017-2021 (Update)'!J37-'AHCCCS 2017-2021 (Sep 16)'!J37</f>
        <v>0</v>
      </c>
      <c r="K37" s="7">
        <f>'AHCCCS 2017-2021 (Update)'!K37-'AHCCCS 2017-2021 (Sep 16)'!K37</f>
        <v>0</v>
      </c>
      <c r="L37" s="7">
        <f>'AHCCCS 2017-2021 (Update)'!L37-'AHCCCS 2017-2021 (Sep 16)'!L37</f>
        <v>0</v>
      </c>
      <c r="M37" s="7"/>
      <c r="N37" s="7">
        <f t="shared" si="3"/>
        <v>0</v>
      </c>
      <c r="O37" s="8"/>
      <c r="P37" s="41"/>
      <c r="Q37" s="8"/>
      <c r="R37" s="41"/>
      <c r="S37" s="41"/>
      <c r="T37" s="41"/>
      <c r="U37" s="41"/>
      <c r="V37" s="41"/>
    </row>
    <row r="38" spans="1:22" x14ac:dyDescent="0.2">
      <c r="B38" s="11" t="s">
        <v>16</v>
      </c>
      <c r="C38" s="7"/>
      <c r="D38" s="7">
        <f>'AHCCCS 2017-2021 (Update)'!D38-'AHCCCS 2017-2021 (Sep 16)'!D38</f>
        <v>0</v>
      </c>
      <c r="E38" s="7">
        <f>'AHCCCS 2017-2021 (Update)'!E38-'AHCCCS 2017-2021 (Sep 16)'!E38</f>
        <v>0</v>
      </c>
      <c r="F38" s="7">
        <f>'AHCCCS 2017-2021 (Update)'!F38-'AHCCCS 2017-2021 (Sep 16)'!F38</f>
        <v>0</v>
      </c>
      <c r="G38" s="7">
        <f>'AHCCCS 2017-2021 (Update)'!G38-'AHCCCS 2017-2021 (Sep 16)'!G38</f>
        <v>0</v>
      </c>
      <c r="H38" s="7">
        <f>'AHCCCS 2017-2021 (Update)'!H38-'AHCCCS 2017-2021 (Sep 16)'!H38</f>
        <v>0</v>
      </c>
      <c r="I38" s="7">
        <f>'AHCCCS 2017-2021 (Update)'!I38-'AHCCCS 2017-2021 (Sep 16)'!I38</f>
        <v>0</v>
      </c>
      <c r="J38" s="7">
        <f>'AHCCCS 2017-2021 (Update)'!J38-'AHCCCS 2017-2021 (Sep 16)'!J38</f>
        <v>0</v>
      </c>
      <c r="K38" s="7">
        <f>'AHCCCS 2017-2021 (Update)'!K38-'AHCCCS 2017-2021 (Sep 16)'!K38</f>
        <v>0</v>
      </c>
      <c r="L38" s="7">
        <f>'AHCCCS 2017-2021 (Update)'!L38-'AHCCCS 2017-2021 (Sep 16)'!L38</f>
        <v>0</v>
      </c>
      <c r="M38" s="10"/>
      <c r="N38" s="10">
        <f t="shared" ref="N38:N42" si="4">SUM(D38:L38)</f>
        <v>0</v>
      </c>
      <c r="O38" s="8"/>
      <c r="P38" s="41"/>
      <c r="Q38" s="25"/>
      <c r="R38" s="41"/>
      <c r="S38" s="41"/>
      <c r="T38" s="41"/>
      <c r="U38" s="41"/>
      <c r="V38" s="41"/>
    </row>
    <row r="39" spans="1:22" x14ac:dyDescent="0.2">
      <c r="B39" s="11" t="s">
        <v>40</v>
      </c>
      <c r="C39" s="7"/>
      <c r="D39" s="7">
        <f>'AHCCCS 2017-2021 (Update)'!D39-'AHCCCS 2017-2021 (Sep 16)'!D39</f>
        <v>0</v>
      </c>
      <c r="E39" s="7">
        <f>'AHCCCS 2017-2021 (Update)'!E39-'AHCCCS 2017-2021 (Sep 16)'!E39</f>
        <v>0</v>
      </c>
      <c r="F39" s="7">
        <f>'AHCCCS 2017-2021 (Update)'!F39-'AHCCCS 2017-2021 (Sep 16)'!F39</f>
        <v>0</v>
      </c>
      <c r="G39" s="7">
        <f>'AHCCCS 2017-2021 (Update)'!G39-'AHCCCS 2017-2021 (Sep 16)'!G39</f>
        <v>0</v>
      </c>
      <c r="H39" s="7">
        <f>'AHCCCS 2017-2021 (Update)'!H39-'AHCCCS 2017-2021 (Sep 16)'!H39</f>
        <v>0</v>
      </c>
      <c r="I39" s="7">
        <f>'AHCCCS 2017-2021 (Update)'!I39-'AHCCCS 2017-2021 (Sep 16)'!I39</f>
        <v>0</v>
      </c>
      <c r="J39" s="7">
        <f>'AHCCCS 2017-2021 (Update)'!J39-'AHCCCS 2017-2021 (Sep 16)'!J39</f>
        <v>0</v>
      </c>
      <c r="K39" s="7">
        <f>'AHCCCS 2017-2021 (Update)'!K39-'AHCCCS 2017-2021 (Sep 16)'!K39</f>
        <v>0</v>
      </c>
      <c r="L39" s="7">
        <f>'AHCCCS 2017-2021 (Update)'!L39-'AHCCCS 2017-2021 (Sep 16)'!L39</f>
        <v>0</v>
      </c>
      <c r="M39" s="10"/>
      <c r="N39" s="10">
        <f t="shared" si="4"/>
        <v>0</v>
      </c>
      <c r="O39" s="8"/>
      <c r="P39" s="41"/>
      <c r="Q39" s="25"/>
      <c r="R39" s="41"/>
      <c r="S39" s="41"/>
      <c r="T39" s="41"/>
      <c r="U39" s="41"/>
      <c r="V39" s="41"/>
    </row>
    <row r="40" spans="1:22" x14ac:dyDescent="0.2">
      <c r="B40" s="11" t="s">
        <v>24</v>
      </c>
      <c r="C40" s="7"/>
      <c r="D40" s="7">
        <f>'AHCCCS 2017-2021 (Update)'!D40-'AHCCCS 2017-2021 (Sep 16)'!D40</f>
        <v>0</v>
      </c>
      <c r="E40" s="10">
        <f>'AHCCCS 2017-2021 (Update)'!E40-'AHCCCS 2017-2021 (Sep 16)'!E40</f>
        <v>0</v>
      </c>
      <c r="F40" s="7">
        <f>'AHCCCS 2017-2021 (Update)'!F40-'AHCCCS 2017-2021 (Sep 16)'!F40</f>
        <v>0</v>
      </c>
      <c r="G40" s="10">
        <f>'AHCCCS 2017-2021 (Update)'!G40-'AHCCCS 2017-2021 (Sep 16)'!G40</f>
        <v>0</v>
      </c>
      <c r="H40" s="7">
        <f>'AHCCCS 2017-2021 (Update)'!H40-'AHCCCS 2017-2021 (Sep 16)'!H40</f>
        <v>0</v>
      </c>
      <c r="I40" s="10">
        <f>'AHCCCS 2017-2021 (Update)'!I40-'AHCCCS 2017-2021 (Sep 16)'!I40</f>
        <v>0</v>
      </c>
      <c r="J40" s="7">
        <f>'AHCCCS 2017-2021 (Update)'!J40-'AHCCCS 2017-2021 (Sep 16)'!J40</f>
        <v>0</v>
      </c>
      <c r="K40" s="10">
        <f>'AHCCCS 2017-2021 (Update)'!K40-'AHCCCS 2017-2021 (Sep 16)'!K40</f>
        <v>0</v>
      </c>
      <c r="L40" s="7">
        <f>'AHCCCS 2017-2021 (Update)'!L40-'AHCCCS 2017-2021 (Sep 16)'!L40</f>
        <v>0</v>
      </c>
      <c r="M40" s="10"/>
      <c r="N40" s="10">
        <f t="shared" si="4"/>
        <v>0</v>
      </c>
      <c r="O40" s="8"/>
      <c r="P40" s="41"/>
      <c r="Q40" s="25"/>
      <c r="R40" s="41"/>
      <c r="S40" s="41"/>
      <c r="T40" s="41"/>
      <c r="U40" s="41"/>
      <c r="V40" s="41"/>
    </row>
    <row r="41" spans="1:22" x14ac:dyDescent="0.2">
      <c r="B41" s="42" t="s">
        <v>25</v>
      </c>
      <c r="C41" s="7"/>
      <c r="D41" s="10">
        <f>'AHCCCS 2017-2021 (Update)'!D41-'AHCCCS 2017-2021 (Sep 16)'!D41</f>
        <v>0</v>
      </c>
      <c r="E41" s="10">
        <f>'AHCCCS 2017-2021 (Update)'!E41-'AHCCCS 2017-2021 (Sep 16)'!E41</f>
        <v>0</v>
      </c>
      <c r="F41" s="10">
        <f>'AHCCCS 2017-2021 (Update)'!F41-'AHCCCS 2017-2021 (Sep 16)'!F41</f>
        <v>0</v>
      </c>
      <c r="G41" s="10">
        <f>'AHCCCS 2017-2021 (Update)'!G41-'AHCCCS 2017-2021 (Sep 16)'!G41</f>
        <v>0</v>
      </c>
      <c r="H41" s="10">
        <f>'AHCCCS 2017-2021 (Update)'!H41-'AHCCCS 2017-2021 (Sep 16)'!H41</f>
        <v>0</v>
      </c>
      <c r="I41" s="10">
        <f>'AHCCCS 2017-2021 (Update)'!I41-'AHCCCS 2017-2021 (Sep 16)'!I41</f>
        <v>0</v>
      </c>
      <c r="J41" s="10">
        <f>'AHCCCS 2017-2021 (Update)'!J41-'AHCCCS 2017-2021 (Sep 16)'!J41</f>
        <v>0</v>
      </c>
      <c r="K41" s="10">
        <f>'AHCCCS 2017-2021 (Update)'!K41-'AHCCCS 2017-2021 (Sep 16)'!K41</f>
        <v>0</v>
      </c>
      <c r="L41" s="10">
        <f>'AHCCCS 2017-2021 (Update)'!L41-'AHCCCS 2017-2021 (Sep 16)'!L41</f>
        <v>0</v>
      </c>
      <c r="M41" s="10"/>
      <c r="N41" s="10">
        <f t="shared" si="4"/>
        <v>0</v>
      </c>
      <c r="O41" s="8"/>
      <c r="P41" s="41"/>
      <c r="Q41" s="25"/>
      <c r="R41" s="41"/>
      <c r="S41" s="41"/>
      <c r="T41" s="41"/>
      <c r="U41" s="41"/>
      <c r="V41" s="41"/>
    </row>
    <row r="42" spans="1:22" x14ac:dyDescent="0.2">
      <c r="B42" s="42" t="s">
        <v>79</v>
      </c>
      <c r="C42" s="7"/>
      <c r="D42" s="12">
        <f>-[9]Sheet1!$B$6</f>
        <v>-6104400</v>
      </c>
      <c r="E42" s="10"/>
      <c r="F42" s="12">
        <f>ROUND(SUM('AHCCCS 2017-2021 (Sep 16)'!F34:F38)/SUM('AHCCCS 2017-2021 (Sep 16)'!D34:D38)*'AHCCCS 2017-2021 (IMD)'!D42,-2)</f>
        <v>-6302700</v>
      </c>
      <c r="G42" s="10"/>
      <c r="H42" s="12">
        <f>ROUND(SUM('AHCCCS 2017-2021 (Sep 16)'!H34:H38)/SUM('AHCCCS 2017-2021 (Sep 16)'!F34:F38)*'AHCCCS 2017-2021 (IMD)'!F42,-2)</f>
        <v>-6676500</v>
      </c>
      <c r="I42" s="10"/>
      <c r="J42" s="12">
        <f>ROUND(SUM('AHCCCS 2017-2021 (Sep 16)'!J34:J38)/SUM('AHCCCS 2017-2021 (Sep 16)'!H34:H38)*'AHCCCS 2017-2021 (IMD)'!H42,-2)</f>
        <v>-7009700</v>
      </c>
      <c r="K42" s="10"/>
      <c r="L42" s="12">
        <f>ROUND(SUM('AHCCCS 2017-2021 (Sep 16)'!L34:L38)/SUM('AHCCCS 2017-2021 (Sep 16)'!J34:J38)*'AHCCCS 2017-2021 (IMD)'!J42,-2)</f>
        <v>-7359600</v>
      </c>
      <c r="M42" s="10"/>
      <c r="N42" s="12">
        <f t="shared" si="4"/>
        <v>-33452900</v>
      </c>
      <c r="O42" s="8"/>
      <c r="P42" s="41"/>
      <c r="Q42" s="25"/>
      <c r="R42" s="41"/>
      <c r="S42" s="41"/>
      <c r="T42" s="41"/>
      <c r="U42" s="41"/>
      <c r="V42" s="41"/>
    </row>
    <row r="43" spans="1:22" x14ac:dyDescent="0.2">
      <c r="B43" s="42" t="s">
        <v>26</v>
      </c>
      <c r="C43" s="7"/>
      <c r="D43" s="7">
        <f>SUM(D34:D42)</f>
        <v>-6104400</v>
      </c>
      <c r="E43" s="7"/>
      <c r="F43" s="7">
        <f>SUM(F34:F42)</f>
        <v>-6302700</v>
      </c>
      <c r="G43" s="7"/>
      <c r="H43" s="7">
        <f>SUM(H34:H42)</f>
        <v>-6676500</v>
      </c>
      <c r="I43" s="7"/>
      <c r="J43" s="7">
        <f>SUM(J34:J42)</f>
        <v>-7009700</v>
      </c>
      <c r="K43" s="7"/>
      <c r="L43" s="7">
        <f>SUM(L34:L42)</f>
        <v>-7359600</v>
      </c>
      <c r="M43" s="7"/>
      <c r="N43" s="7">
        <f>SUM(N34:N42)</f>
        <v>-33452900</v>
      </c>
      <c r="O43" s="8"/>
      <c r="P43" s="25"/>
      <c r="Q43" s="8"/>
      <c r="R43" s="8"/>
    </row>
    <row r="44" spans="1:22" x14ac:dyDescent="0.2">
      <c r="C44" s="7"/>
      <c r="D44" s="7"/>
      <c r="E44" s="7"/>
      <c r="F44" s="7"/>
      <c r="G44" s="7"/>
      <c r="H44" s="7"/>
      <c r="I44" s="7"/>
      <c r="J44" s="7"/>
      <c r="K44" s="7"/>
      <c r="L44" s="7"/>
      <c r="M44" s="7"/>
      <c r="N44" s="7"/>
      <c r="O44" s="8"/>
      <c r="P44" s="31"/>
    </row>
    <row r="45" spans="1:22" x14ac:dyDescent="0.2">
      <c r="B45" s="2" t="s">
        <v>27</v>
      </c>
      <c r="C45" s="7"/>
      <c r="D45" s="12">
        <f>D28</f>
        <v>0</v>
      </c>
      <c r="E45" s="7"/>
      <c r="F45" s="12">
        <f>F28</f>
        <v>0</v>
      </c>
      <c r="G45" s="7"/>
      <c r="H45" s="12">
        <f>H28</f>
        <v>0</v>
      </c>
      <c r="I45" s="7"/>
      <c r="J45" s="12">
        <f>J28</f>
        <v>0</v>
      </c>
      <c r="K45" s="7"/>
      <c r="L45" s="12">
        <f>L28</f>
        <v>0</v>
      </c>
      <c r="M45" s="7"/>
      <c r="N45" s="12">
        <f>SUM(D45:L45)</f>
        <v>0</v>
      </c>
      <c r="P45" s="32"/>
    </row>
    <row r="46" spans="1:22" x14ac:dyDescent="0.2">
      <c r="C46" s="7"/>
      <c r="D46" s="7"/>
      <c r="E46" s="7"/>
      <c r="F46" s="7"/>
      <c r="G46" s="7"/>
      <c r="H46" s="7"/>
      <c r="I46" s="7"/>
      <c r="J46" s="7"/>
      <c r="K46" s="7"/>
      <c r="L46" s="7"/>
      <c r="M46" s="7"/>
      <c r="N46" s="7"/>
      <c r="P46" s="31"/>
    </row>
    <row r="47" spans="1:22" ht="13.5" thickBot="1" x14ac:dyDescent="0.25">
      <c r="A47" s="2" t="s">
        <v>28</v>
      </c>
      <c r="C47" s="7"/>
      <c r="D47" s="27">
        <f>D45+D43</f>
        <v>-6104400</v>
      </c>
      <c r="E47" s="7"/>
      <c r="F47" s="27">
        <f>F45+F43</f>
        <v>-6302700</v>
      </c>
      <c r="G47" s="7"/>
      <c r="H47" s="27">
        <f>H45+H43</f>
        <v>-6676500</v>
      </c>
      <c r="I47" s="7"/>
      <c r="J47" s="27">
        <f>J45+J43</f>
        <v>-7009700</v>
      </c>
      <c r="K47" s="7"/>
      <c r="L47" s="27">
        <f>L45+L43</f>
        <v>-7359600</v>
      </c>
      <c r="M47" s="7"/>
      <c r="N47" s="27">
        <f>N45+N43</f>
        <v>-33452900</v>
      </c>
      <c r="P47" s="25"/>
    </row>
    <row r="48" spans="1:22" x14ac:dyDescent="0.2">
      <c r="C48" s="7"/>
      <c r="D48" s="8"/>
      <c r="E48" s="8"/>
      <c r="F48" s="8"/>
      <c r="G48" s="8"/>
      <c r="H48" s="8"/>
      <c r="I48" s="8"/>
      <c r="J48" s="8"/>
      <c r="K48" s="8"/>
      <c r="L48" s="8"/>
      <c r="M48" s="8">
        <f>M31-M47</f>
        <v>0</v>
      </c>
      <c r="N48" s="8"/>
      <c r="P48" s="24"/>
    </row>
    <row r="49" spans="1:24" x14ac:dyDescent="0.2">
      <c r="A49" s="2" t="s">
        <v>29</v>
      </c>
      <c r="C49" s="7"/>
      <c r="D49" s="20"/>
      <c r="E49" s="7"/>
      <c r="F49" s="20"/>
      <c r="G49" s="7"/>
      <c r="H49" s="20"/>
      <c r="I49" s="7"/>
      <c r="J49" s="20"/>
      <c r="K49" s="7"/>
      <c r="L49" s="20"/>
      <c r="M49" s="7"/>
      <c r="N49" s="10"/>
    </row>
    <row r="50" spans="1:24" x14ac:dyDescent="0.2">
      <c r="B50" s="2" t="s">
        <v>10</v>
      </c>
      <c r="C50" s="7"/>
      <c r="D50" s="23">
        <f>'AHCCCS 2017-2021 (Update)'!D50-'AHCCCS 2017-2021 (Sep 16)'!D50</f>
        <v>0</v>
      </c>
      <c r="E50" s="7">
        <f>'AHCCCS 2017-2021 (Update)'!E50-'AHCCCS 2017-2021 (Sep 16)'!E50</f>
        <v>0</v>
      </c>
      <c r="F50" s="23">
        <f>'AHCCCS 2017-2021 (Update)'!F50-'AHCCCS 2017-2021 (Sep 16)'!F50</f>
        <v>0</v>
      </c>
      <c r="G50" s="7">
        <f>'AHCCCS 2017-2021 (Update)'!G50-'AHCCCS 2017-2021 (Sep 16)'!G50</f>
        <v>0</v>
      </c>
      <c r="H50" s="23">
        <f>'AHCCCS 2017-2021 (Update)'!H50-'AHCCCS 2017-2021 (Sep 16)'!H50</f>
        <v>0</v>
      </c>
      <c r="I50" s="7">
        <f>'AHCCCS 2017-2021 (Update)'!I50-'AHCCCS 2017-2021 (Sep 16)'!I50</f>
        <v>0</v>
      </c>
      <c r="J50" s="23">
        <f>'AHCCCS 2017-2021 (Update)'!J50-'AHCCCS 2017-2021 (Sep 16)'!J50</f>
        <v>0</v>
      </c>
      <c r="K50" s="7">
        <f>'AHCCCS 2017-2021 (Update)'!K50-'AHCCCS 2017-2021 (Sep 16)'!K50</f>
        <v>0</v>
      </c>
      <c r="L50" s="23">
        <f>'AHCCCS 2017-2021 (Update)'!L50-'AHCCCS 2017-2021 (Sep 16)'!L50</f>
        <v>0</v>
      </c>
      <c r="M50" s="7"/>
      <c r="N50" s="23"/>
      <c r="O50" s="13"/>
      <c r="P50" s="13"/>
      <c r="Q50" s="13"/>
      <c r="R50" s="13"/>
      <c r="S50" s="13"/>
      <c r="T50" s="13"/>
      <c r="U50" s="13"/>
      <c r="V50" s="13"/>
      <c r="W50" s="13"/>
      <c r="X50" s="13"/>
    </row>
    <row r="51" spans="1:24" x14ac:dyDescent="0.2">
      <c r="B51" s="2" t="s">
        <v>11</v>
      </c>
      <c r="C51" s="7"/>
      <c r="D51" s="23">
        <f>'AHCCCS 2017-2021 (Update)'!D51-'AHCCCS 2017-2021 (Sep 16)'!D51</f>
        <v>0</v>
      </c>
      <c r="E51" s="7">
        <f>'AHCCCS 2017-2021 (Update)'!E51-'AHCCCS 2017-2021 (Sep 16)'!E51</f>
        <v>0</v>
      </c>
      <c r="F51" s="23">
        <f>'AHCCCS 2017-2021 (Update)'!F51-'AHCCCS 2017-2021 (Sep 16)'!F51</f>
        <v>0</v>
      </c>
      <c r="G51" s="7">
        <f>'AHCCCS 2017-2021 (Update)'!G51-'AHCCCS 2017-2021 (Sep 16)'!G51</f>
        <v>0</v>
      </c>
      <c r="H51" s="23">
        <f>'AHCCCS 2017-2021 (Update)'!H51-'AHCCCS 2017-2021 (Sep 16)'!H51</f>
        <v>0</v>
      </c>
      <c r="I51" s="7">
        <f>'AHCCCS 2017-2021 (Update)'!I51-'AHCCCS 2017-2021 (Sep 16)'!I51</f>
        <v>0</v>
      </c>
      <c r="J51" s="23">
        <f>'AHCCCS 2017-2021 (Update)'!J51-'AHCCCS 2017-2021 (Sep 16)'!J51</f>
        <v>0</v>
      </c>
      <c r="K51" s="7">
        <f>'AHCCCS 2017-2021 (Update)'!K51-'AHCCCS 2017-2021 (Sep 16)'!K51</f>
        <v>0</v>
      </c>
      <c r="L51" s="23">
        <f>'AHCCCS 2017-2021 (Update)'!L51-'AHCCCS 2017-2021 (Sep 16)'!L51</f>
        <v>0</v>
      </c>
      <c r="M51" s="7"/>
      <c r="N51" s="23"/>
      <c r="O51" s="13"/>
      <c r="P51" s="13"/>
      <c r="Q51" s="13"/>
      <c r="R51" s="13"/>
      <c r="S51" s="13"/>
      <c r="T51" s="13"/>
      <c r="U51" s="13"/>
      <c r="V51" s="13"/>
      <c r="W51" s="13"/>
      <c r="X51" s="13"/>
    </row>
    <row r="52" spans="1:24" x14ac:dyDescent="0.2">
      <c r="B52" s="2" t="s">
        <v>13</v>
      </c>
      <c r="C52" s="7"/>
      <c r="D52" s="23">
        <f>'AHCCCS 2017-2021 (Update)'!D52-'AHCCCS 2017-2021 (Sep 16)'!D52</f>
        <v>0</v>
      </c>
      <c r="E52" s="7">
        <f>'AHCCCS 2017-2021 (Update)'!E52-'AHCCCS 2017-2021 (Sep 16)'!E52</f>
        <v>0</v>
      </c>
      <c r="F52" s="23">
        <f>'AHCCCS 2017-2021 (Update)'!F52-'AHCCCS 2017-2021 (Sep 16)'!F52</f>
        <v>0</v>
      </c>
      <c r="G52" s="7">
        <f>'AHCCCS 2017-2021 (Update)'!G52-'AHCCCS 2017-2021 (Sep 16)'!G52</f>
        <v>0</v>
      </c>
      <c r="H52" s="23">
        <f>'AHCCCS 2017-2021 (Update)'!H52-'AHCCCS 2017-2021 (Sep 16)'!H52</f>
        <v>0</v>
      </c>
      <c r="I52" s="7">
        <f>'AHCCCS 2017-2021 (Update)'!I52-'AHCCCS 2017-2021 (Sep 16)'!I52</f>
        <v>0</v>
      </c>
      <c r="J52" s="23">
        <f>'AHCCCS 2017-2021 (Update)'!J52-'AHCCCS 2017-2021 (Sep 16)'!J52</f>
        <v>0</v>
      </c>
      <c r="K52" s="7">
        <f>'AHCCCS 2017-2021 (Update)'!K52-'AHCCCS 2017-2021 (Sep 16)'!K52</f>
        <v>0</v>
      </c>
      <c r="L52" s="23">
        <f>'AHCCCS 2017-2021 (Update)'!L52-'AHCCCS 2017-2021 (Sep 16)'!L52</f>
        <v>0</v>
      </c>
      <c r="M52" s="7"/>
      <c r="N52" s="23"/>
      <c r="O52" s="13"/>
      <c r="P52" s="13"/>
      <c r="Q52" s="13"/>
      <c r="R52" s="13"/>
      <c r="S52" s="13"/>
      <c r="T52" s="13"/>
      <c r="U52" s="13"/>
      <c r="V52" s="13"/>
      <c r="W52" s="13"/>
      <c r="X52" s="13"/>
    </row>
    <row r="53" spans="1:24" x14ac:dyDescent="0.2">
      <c r="B53" s="2" t="s">
        <v>14</v>
      </c>
      <c r="C53" s="7"/>
      <c r="D53" s="23">
        <f>'AHCCCS 2017-2021 (Update)'!D53-'AHCCCS 2017-2021 (Sep 16)'!D53</f>
        <v>0</v>
      </c>
      <c r="E53" s="7">
        <f>'AHCCCS 2017-2021 (Update)'!E53-'AHCCCS 2017-2021 (Sep 16)'!E53</f>
        <v>0</v>
      </c>
      <c r="F53" s="23">
        <f>'AHCCCS 2017-2021 (Update)'!F53-'AHCCCS 2017-2021 (Sep 16)'!F53</f>
        <v>0</v>
      </c>
      <c r="G53" s="7">
        <f>'AHCCCS 2017-2021 (Update)'!G53-'AHCCCS 2017-2021 (Sep 16)'!G53</f>
        <v>0</v>
      </c>
      <c r="H53" s="23">
        <f>'AHCCCS 2017-2021 (Update)'!H53-'AHCCCS 2017-2021 (Sep 16)'!H53</f>
        <v>0</v>
      </c>
      <c r="I53" s="7">
        <f>'AHCCCS 2017-2021 (Update)'!I53-'AHCCCS 2017-2021 (Sep 16)'!I53</f>
        <v>0</v>
      </c>
      <c r="J53" s="23">
        <f>'AHCCCS 2017-2021 (Update)'!J53-'AHCCCS 2017-2021 (Sep 16)'!J53</f>
        <v>0</v>
      </c>
      <c r="K53" s="7">
        <f>'AHCCCS 2017-2021 (Update)'!K53-'AHCCCS 2017-2021 (Sep 16)'!K53</f>
        <v>0</v>
      </c>
      <c r="L53" s="23">
        <f>'AHCCCS 2017-2021 (Update)'!L53-'AHCCCS 2017-2021 (Sep 16)'!L53</f>
        <v>0</v>
      </c>
      <c r="M53" s="7"/>
      <c r="N53" s="23"/>
      <c r="O53" s="13"/>
      <c r="P53" s="13"/>
      <c r="Q53" s="13"/>
      <c r="R53" s="13"/>
      <c r="S53" s="13"/>
      <c r="T53" s="13"/>
      <c r="U53" s="13"/>
      <c r="V53" s="13"/>
      <c r="W53" s="13"/>
      <c r="X53" s="13"/>
    </row>
    <row r="54" spans="1:24" x14ac:dyDescent="0.2">
      <c r="B54" s="11" t="s">
        <v>16</v>
      </c>
      <c r="C54" s="7"/>
      <c r="D54" s="23">
        <f>'AHCCCS 2017-2021 (Update)'!D54-'AHCCCS 2017-2021 (Sep 16)'!D54</f>
        <v>0</v>
      </c>
      <c r="E54" s="7">
        <f>'AHCCCS 2017-2021 (Update)'!E54-'AHCCCS 2017-2021 (Sep 16)'!E54</f>
        <v>0</v>
      </c>
      <c r="F54" s="23">
        <f>'AHCCCS 2017-2021 (Update)'!F54-'AHCCCS 2017-2021 (Sep 16)'!F54</f>
        <v>0</v>
      </c>
      <c r="G54" s="7">
        <f>'AHCCCS 2017-2021 (Update)'!G54-'AHCCCS 2017-2021 (Sep 16)'!G54</f>
        <v>0</v>
      </c>
      <c r="H54" s="23">
        <f>'AHCCCS 2017-2021 (Update)'!H54-'AHCCCS 2017-2021 (Sep 16)'!H54</f>
        <v>0</v>
      </c>
      <c r="I54" s="7">
        <f>'AHCCCS 2017-2021 (Update)'!I54-'AHCCCS 2017-2021 (Sep 16)'!I54</f>
        <v>0</v>
      </c>
      <c r="J54" s="23">
        <f>'AHCCCS 2017-2021 (Update)'!J54-'AHCCCS 2017-2021 (Sep 16)'!J54</f>
        <v>0</v>
      </c>
      <c r="K54" s="7">
        <f>'AHCCCS 2017-2021 (Update)'!K54-'AHCCCS 2017-2021 (Sep 16)'!K54</f>
        <v>0</v>
      </c>
      <c r="L54" s="23">
        <f>'AHCCCS 2017-2021 (Update)'!L54-'AHCCCS 2017-2021 (Sep 16)'!L54</f>
        <v>0</v>
      </c>
      <c r="M54" s="7"/>
      <c r="N54" s="23"/>
      <c r="O54" s="13"/>
      <c r="P54" s="13"/>
      <c r="Q54" s="13"/>
      <c r="R54" s="13"/>
      <c r="S54" s="13"/>
      <c r="T54" s="13"/>
      <c r="U54" s="13"/>
      <c r="V54" s="13"/>
      <c r="W54" s="13"/>
      <c r="X54" s="13"/>
    </row>
    <row r="55" spans="1:24" x14ac:dyDescent="0.2">
      <c r="C55" s="7"/>
      <c r="D55" s="17"/>
      <c r="E55" s="17"/>
      <c r="F55" s="17"/>
      <c r="G55" s="10"/>
      <c r="H55" s="17"/>
      <c r="I55" s="10"/>
      <c r="J55" s="17"/>
      <c r="K55" s="10"/>
      <c r="L55" s="17"/>
      <c r="M55" s="7"/>
      <c r="N55" s="23"/>
      <c r="O55" s="13"/>
      <c r="P55" s="7"/>
    </row>
    <row r="56" spans="1:24" x14ac:dyDescent="0.2">
      <c r="C56" s="7"/>
      <c r="D56" s="17"/>
      <c r="E56" s="17"/>
      <c r="F56" s="17"/>
      <c r="G56" s="10"/>
      <c r="H56" s="17"/>
      <c r="I56" s="10"/>
      <c r="J56" s="17"/>
      <c r="K56" s="10"/>
      <c r="L56" s="17"/>
      <c r="M56" s="7"/>
      <c r="N56" s="23"/>
      <c r="O56" s="13"/>
      <c r="P56" s="7"/>
    </row>
    <row r="57" spans="1:24" x14ac:dyDescent="0.2">
      <c r="A57" s="1" t="s">
        <v>41</v>
      </c>
      <c r="C57" s="33">
        <f>'AHCCCS 2017-2021 (Update)'!C57-'AHCCCS 2017-2021 (Sep 16)'!C57</f>
        <v>0</v>
      </c>
      <c r="D57" s="7"/>
      <c r="E57" s="7"/>
      <c r="F57" s="7"/>
      <c r="G57" s="7"/>
      <c r="H57" s="7"/>
      <c r="I57" s="7"/>
      <c r="J57" s="7"/>
      <c r="K57" s="7"/>
      <c r="L57" s="7"/>
      <c r="M57" s="7"/>
      <c r="N57" s="7"/>
      <c r="O57" s="8"/>
      <c r="P57" s="7"/>
    </row>
    <row r="58" spans="1:24" x14ac:dyDescent="0.2">
      <c r="A58" s="1" t="s">
        <v>42</v>
      </c>
      <c r="C58" s="7"/>
      <c r="D58" s="7">
        <f>'AHCCCS 2017-2021 (Update)'!D58-'AHCCCS 2017-2021 (Sep 16)'!D58</f>
        <v>6104400</v>
      </c>
      <c r="E58" s="7">
        <f>'AHCCCS 2017-2021 (Update)'!E58-'AHCCCS 2017-2021 (Sep 16)'!E58</f>
        <v>0</v>
      </c>
      <c r="F58" s="7">
        <f>'AHCCCS 2017-2021 (Update)'!F58-'AHCCCS 2017-2021 (Sep 16)'!F58</f>
        <v>6302700</v>
      </c>
      <c r="G58" s="7">
        <f>'AHCCCS 2017-2021 (Update)'!G58-'AHCCCS 2017-2021 (Sep 16)'!G58</f>
        <v>0</v>
      </c>
      <c r="H58" s="7">
        <f>'AHCCCS 2017-2021 (Update)'!H58-'AHCCCS 2017-2021 (Sep 16)'!H58</f>
        <v>6676500</v>
      </c>
      <c r="I58" s="7">
        <f>'AHCCCS 2017-2021 (Update)'!I58-'AHCCCS 2017-2021 (Sep 16)'!I58</f>
        <v>0</v>
      </c>
      <c r="J58" s="7">
        <f>'AHCCCS 2017-2021 (Update)'!J58-'AHCCCS 2017-2021 (Sep 16)'!J58</f>
        <v>7009700</v>
      </c>
      <c r="K58" s="7">
        <f>'AHCCCS 2017-2021 (Update)'!K58-'AHCCCS 2017-2021 (Sep 16)'!K58</f>
        <v>0</v>
      </c>
      <c r="L58" s="7">
        <f>'AHCCCS 2017-2021 (Update)'!L58-'AHCCCS 2017-2021 (Sep 16)'!L58</f>
        <v>7359600</v>
      </c>
      <c r="M58" s="7"/>
      <c r="N58" s="33"/>
      <c r="O58" s="33"/>
      <c r="P58" s="29"/>
      <c r="Q58" s="34"/>
    </row>
    <row r="59" spans="1:24" x14ac:dyDescent="0.2">
      <c r="A59" s="1" t="s">
        <v>43</v>
      </c>
      <c r="C59" s="7"/>
      <c r="D59" s="7">
        <f>'AHCCCS 2017-2021 (Update)'!D59-'AHCCCS 2017-2021 (Sep 16)'!D59</f>
        <v>1526100</v>
      </c>
      <c r="E59" s="7">
        <f>'AHCCCS 2017-2021 (Update)'!E59-'AHCCCS 2017-2021 (Sep 16)'!E59</f>
        <v>0</v>
      </c>
      <c r="F59" s="7">
        <f>'AHCCCS 2017-2021 (Update)'!F59-'AHCCCS 2017-2021 (Sep 16)'!F59</f>
        <v>1575675</v>
      </c>
      <c r="G59" s="7">
        <f>'AHCCCS 2017-2021 (Update)'!G59-'AHCCCS 2017-2021 (Sep 16)'!G59</f>
        <v>0</v>
      </c>
      <c r="H59" s="7">
        <f>'AHCCCS 2017-2021 (Update)'!H59-'AHCCCS 2017-2021 (Sep 16)'!H59</f>
        <v>1669125</v>
      </c>
      <c r="I59" s="7">
        <f>'AHCCCS 2017-2021 (Update)'!I59-'AHCCCS 2017-2021 (Sep 16)'!I59</f>
        <v>0</v>
      </c>
      <c r="J59" s="7">
        <f>'AHCCCS 2017-2021 (Update)'!J59-'AHCCCS 2017-2021 (Sep 16)'!J59</f>
        <v>1752425</v>
      </c>
      <c r="K59" s="7">
        <f>'AHCCCS 2017-2021 (Update)'!K59-'AHCCCS 2017-2021 (Sep 16)'!K59</f>
        <v>0</v>
      </c>
      <c r="L59" s="7">
        <f>'AHCCCS 2017-2021 (Update)'!L59-'AHCCCS 2017-2021 (Sep 16)'!L59</f>
        <v>1839900</v>
      </c>
      <c r="M59" s="7"/>
      <c r="N59" s="33"/>
      <c r="O59" s="33"/>
      <c r="P59" s="29"/>
      <c r="Q59" s="34"/>
    </row>
    <row r="60" spans="1:24" x14ac:dyDescent="0.2">
      <c r="A60" s="1" t="s">
        <v>44</v>
      </c>
      <c r="C60" s="7"/>
      <c r="D60" s="8">
        <f>'AHCCCS 2017-2021 (Update)'!D60-'AHCCCS 2017-2021 (Sep 16)'!D60</f>
        <v>1526100</v>
      </c>
      <c r="E60" s="7">
        <f>'AHCCCS 2017-2021 (Update)'!E60-'AHCCCS 2017-2021 (Sep 16)'!E60</f>
        <v>0</v>
      </c>
      <c r="F60" s="8">
        <f>'AHCCCS 2017-2021 (Update)'!F60-'AHCCCS 2017-2021 (Sep 16)'!F60</f>
        <v>3101775</v>
      </c>
      <c r="G60" s="7">
        <f>'AHCCCS 2017-2021 (Update)'!G60-'AHCCCS 2017-2021 (Sep 16)'!G60</f>
        <v>0</v>
      </c>
      <c r="H60" s="8">
        <f>'AHCCCS 2017-2021 (Update)'!H60-'AHCCCS 2017-2021 (Sep 16)'!H60</f>
        <v>4770900</v>
      </c>
      <c r="I60" s="7">
        <f>'AHCCCS 2017-2021 (Update)'!I60-'AHCCCS 2017-2021 (Sep 16)'!I60</f>
        <v>0</v>
      </c>
      <c r="J60" s="8">
        <f>'AHCCCS 2017-2021 (Update)'!J60-'AHCCCS 2017-2021 (Sep 16)'!J60</f>
        <v>6523325</v>
      </c>
      <c r="K60" s="7">
        <f>'AHCCCS 2017-2021 (Update)'!K60-'AHCCCS 2017-2021 (Sep 16)'!K60</f>
        <v>0</v>
      </c>
      <c r="L60" s="8">
        <f>'AHCCCS 2017-2021 (Update)'!L60-'AHCCCS 2017-2021 (Sep 16)'!L60</f>
        <v>8363225</v>
      </c>
      <c r="M60" s="7"/>
      <c r="N60" s="35">
        <f>L60</f>
        <v>8363225</v>
      </c>
      <c r="O60" s="35"/>
      <c r="P60" s="7"/>
      <c r="Q60" s="8"/>
    </row>
    <row r="61" spans="1:24" x14ac:dyDescent="0.2">
      <c r="A61" s="1"/>
      <c r="C61" s="7"/>
      <c r="D61" s="8"/>
      <c r="E61" s="7"/>
      <c r="F61" s="8"/>
      <c r="G61" s="7"/>
      <c r="H61" s="8"/>
      <c r="I61" s="7"/>
      <c r="J61" s="8"/>
      <c r="K61" s="7"/>
      <c r="L61" s="8"/>
      <c r="M61" s="7"/>
      <c r="N61" s="8"/>
      <c r="O61" s="8"/>
      <c r="P61" s="7"/>
    </row>
    <row r="62" spans="1:24" x14ac:dyDescent="0.2">
      <c r="A62" s="11" t="s">
        <v>32</v>
      </c>
      <c r="C62" s="7"/>
      <c r="D62" s="8"/>
      <c r="E62" s="7"/>
      <c r="F62" s="8"/>
      <c r="G62" s="7"/>
      <c r="H62" s="8"/>
      <c r="I62" s="7"/>
      <c r="J62" s="8"/>
      <c r="K62" s="7"/>
      <c r="L62" s="8"/>
      <c r="M62" s="7"/>
      <c r="N62" s="8"/>
      <c r="O62" s="8"/>
      <c r="P62" s="7"/>
    </row>
    <row r="63" spans="1:24" x14ac:dyDescent="0.2">
      <c r="A63" s="1"/>
      <c r="B63" s="2" t="s">
        <v>10</v>
      </c>
      <c r="C63" s="7"/>
      <c r="D63" s="7">
        <f>'AHCCCS 2017-2021 (Update)'!D63-'AHCCCS 2017-2021 (Sep 16)'!D63</f>
        <v>0</v>
      </c>
      <c r="E63" s="7">
        <f>'AHCCCS 2017-2021 (Update)'!E63-'AHCCCS 2017-2021 (Sep 16)'!E63</f>
        <v>0</v>
      </c>
      <c r="F63" s="7">
        <f>'AHCCCS 2017-2021 (Update)'!F63-'AHCCCS 2017-2021 (Sep 16)'!F63</f>
        <v>0</v>
      </c>
      <c r="G63" s="7">
        <f>'AHCCCS 2017-2021 (Update)'!G63-'AHCCCS 2017-2021 (Sep 16)'!G63</f>
        <v>0</v>
      </c>
      <c r="H63" s="7">
        <f>'AHCCCS 2017-2021 (Update)'!H63-'AHCCCS 2017-2021 (Sep 16)'!H63</f>
        <v>0</v>
      </c>
      <c r="I63" s="7">
        <f>'AHCCCS 2017-2021 (Update)'!I63-'AHCCCS 2017-2021 (Sep 16)'!I63</f>
        <v>0</v>
      </c>
      <c r="J63" s="7">
        <f>'AHCCCS 2017-2021 (Update)'!J63-'AHCCCS 2017-2021 (Sep 16)'!J63</f>
        <v>0</v>
      </c>
      <c r="K63" s="7">
        <f>'AHCCCS 2017-2021 (Update)'!K63-'AHCCCS 2017-2021 (Sep 16)'!K63</f>
        <v>0</v>
      </c>
      <c r="L63" s="7">
        <f>'AHCCCS 2017-2021 (Update)'!L63-'AHCCCS 2017-2021 (Sep 16)'!L63</f>
        <v>0</v>
      </c>
      <c r="M63" s="7"/>
      <c r="N63" s="7">
        <f t="shared" ref="N63:N71" si="5">SUM(D63:M63)</f>
        <v>0</v>
      </c>
      <c r="O63" s="7"/>
      <c r="P63" s="7"/>
    </row>
    <row r="64" spans="1:24" x14ac:dyDescent="0.2">
      <c r="A64" s="1"/>
      <c r="B64" s="2" t="s">
        <v>11</v>
      </c>
      <c r="C64" s="7"/>
      <c r="D64" s="7">
        <f>'AHCCCS 2017-2021 (Update)'!D64-'AHCCCS 2017-2021 (Sep 16)'!D64</f>
        <v>0</v>
      </c>
      <c r="E64" s="7">
        <f>'AHCCCS 2017-2021 (Update)'!E64-'AHCCCS 2017-2021 (Sep 16)'!E64</f>
        <v>0</v>
      </c>
      <c r="F64" s="7">
        <f>'AHCCCS 2017-2021 (Update)'!F64-'AHCCCS 2017-2021 (Sep 16)'!F64</f>
        <v>0</v>
      </c>
      <c r="G64" s="7">
        <f>'AHCCCS 2017-2021 (Update)'!G64-'AHCCCS 2017-2021 (Sep 16)'!G64</f>
        <v>0</v>
      </c>
      <c r="H64" s="7">
        <f>'AHCCCS 2017-2021 (Update)'!H64-'AHCCCS 2017-2021 (Sep 16)'!H64</f>
        <v>0</v>
      </c>
      <c r="I64" s="7">
        <f>'AHCCCS 2017-2021 (Update)'!I64-'AHCCCS 2017-2021 (Sep 16)'!I64</f>
        <v>0</v>
      </c>
      <c r="J64" s="7">
        <f>'AHCCCS 2017-2021 (Update)'!J64-'AHCCCS 2017-2021 (Sep 16)'!J64</f>
        <v>0</v>
      </c>
      <c r="K64" s="7">
        <f>'AHCCCS 2017-2021 (Update)'!K64-'AHCCCS 2017-2021 (Sep 16)'!K64</f>
        <v>0</v>
      </c>
      <c r="L64" s="7">
        <f>'AHCCCS 2017-2021 (Update)'!L64-'AHCCCS 2017-2021 (Sep 16)'!L64</f>
        <v>0</v>
      </c>
      <c r="M64" s="7"/>
      <c r="N64" s="7">
        <f t="shared" si="5"/>
        <v>0</v>
      </c>
      <c r="O64" s="7"/>
      <c r="P64" s="7"/>
    </row>
    <row r="65" spans="1:16" x14ac:dyDescent="0.2">
      <c r="A65" s="1"/>
      <c r="B65" s="2" t="s">
        <v>13</v>
      </c>
      <c r="C65" s="7"/>
      <c r="D65" s="7">
        <f>'AHCCCS 2017-2021 (Update)'!D65-'AHCCCS 2017-2021 (Sep 16)'!D65</f>
        <v>0</v>
      </c>
      <c r="E65" s="7">
        <f>'AHCCCS 2017-2021 (Update)'!E65-'AHCCCS 2017-2021 (Sep 16)'!E65</f>
        <v>0</v>
      </c>
      <c r="F65" s="7">
        <f>'AHCCCS 2017-2021 (Update)'!F65-'AHCCCS 2017-2021 (Sep 16)'!F65</f>
        <v>0</v>
      </c>
      <c r="G65" s="7">
        <f>'AHCCCS 2017-2021 (Update)'!G65-'AHCCCS 2017-2021 (Sep 16)'!G65</f>
        <v>0</v>
      </c>
      <c r="H65" s="7">
        <f>'AHCCCS 2017-2021 (Update)'!H65-'AHCCCS 2017-2021 (Sep 16)'!H65</f>
        <v>0</v>
      </c>
      <c r="I65" s="7">
        <f>'AHCCCS 2017-2021 (Update)'!I65-'AHCCCS 2017-2021 (Sep 16)'!I65</f>
        <v>0</v>
      </c>
      <c r="J65" s="7">
        <f>'AHCCCS 2017-2021 (Update)'!J65-'AHCCCS 2017-2021 (Sep 16)'!J65</f>
        <v>0</v>
      </c>
      <c r="K65" s="7">
        <f>'AHCCCS 2017-2021 (Update)'!K65-'AHCCCS 2017-2021 (Sep 16)'!K65</f>
        <v>0</v>
      </c>
      <c r="L65" s="7">
        <f>'AHCCCS 2017-2021 (Update)'!L65-'AHCCCS 2017-2021 (Sep 16)'!L65</f>
        <v>0</v>
      </c>
      <c r="M65" s="10"/>
      <c r="N65" s="7">
        <f t="shared" si="5"/>
        <v>0</v>
      </c>
      <c r="O65" s="7"/>
      <c r="P65" s="7"/>
    </row>
    <row r="66" spans="1:16" x14ac:dyDescent="0.2">
      <c r="A66" s="1"/>
      <c r="B66" s="2" t="s">
        <v>14</v>
      </c>
      <c r="C66" s="7"/>
      <c r="D66" s="7">
        <f>'AHCCCS 2017-2021 (Update)'!D66-'AHCCCS 2017-2021 (Sep 16)'!D66</f>
        <v>0</v>
      </c>
      <c r="E66" s="7">
        <f>'AHCCCS 2017-2021 (Update)'!E66-'AHCCCS 2017-2021 (Sep 16)'!E66</f>
        <v>0</v>
      </c>
      <c r="F66" s="7">
        <f>'AHCCCS 2017-2021 (Update)'!F66-'AHCCCS 2017-2021 (Sep 16)'!F66</f>
        <v>0</v>
      </c>
      <c r="G66" s="7">
        <f>'AHCCCS 2017-2021 (Update)'!G66-'AHCCCS 2017-2021 (Sep 16)'!G66</f>
        <v>0</v>
      </c>
      <c r="H66" s="7">
        <f>'AHCCCS 2017-2021 (Update)'!H66-'AHCCCS 2017-2021 (Sep 16)'!H66</f>
        <v>0</v>
      </c>
      <c r="I66" s="7">
        <f>'AHCCCS 2017-2021 (Update)'!I66-'AHCCCS 2017-2021 (Sep 16)'!I66</f>
        <v>0</v>
      </c>
      <c r="J66" s="7">
        <f>'AHCCCS 2017-2021 (Update)'!J66-'AHCCCS 2017-2021 (Sep 16)'!J66</f>
        <v>0</v>
      </c>
      <c r="K66" s="7">
        <f>'AHCCCS 2017-2021 (Update)'!K66-'AHCCCS 2017-2021 (Sep 16)'!K66</f>
        <v>0</v>
      </c>
      <c r="L66" s="7">
        <f>'AHCCCS 2017-2021 (Update)'!L66-'AHCCCS 2017-2021 (Sep 16)'!L66</f>
        <v>0</v>
      </c>
      <c r="M66" s="7"/>
      <c r="N66" s="7">
        <f t="shared" si="5"/>
        <v>0</v>
      </c>
      <c r="O66" s="7"/>
      <c r="P66" s="7"/>
    </row>
    <row r="67" spans="1:16" x14ac:dyDescent="0.2">
      <c r="A67" s="1"/>
      <c r="B67" s="11" t="s">
        <v>16</v>
      </c>
      <c r="C67" s="7"/>
      <c r="D67" s="7">
        <f>'AHCCCS 2017-2021 (Update)'!D67-'AHCCCS 2017-2021 (Sep 16)'!D67</f>
        <v>0</v>
      </c>
      <c r="E67" s="7">
        <f>'AHCCCS 2017-2021 (Update)'!E67-'AHCCCS 2017-2021 (Sep 16)'!E67</f>
        <v>0</v>
      </c>
      <c r="F67" s="7">
        <f>'AHCCCS 2017-2021 (Update)'!F67-'AHCCCS 2017-2021 (Sep 16)'!F67</f>
        <v>0</v>
      </c>
      <c r="G67" s="7">
        <f>'AHCCCS 2017-2021 (Update)'!G67-'AHCCCS 2017-2021 (Sep 16)'!G67</f>
        <v>0</v>
      </c>
      <c r="H67" s="7">
        <f>'AHCCCS 2017-2021 (Update)'!H67-'AHCCCS 2017-2021 (Sep 16)'!H67</f>
        <v>0</v>
      </c>
      <c r="I67" s="7">
        <f>'AHCCCS 2017-2021 (Update)'!I67-'AHCCCS 2017-2021 (Sep 16)'!I67</f>
        <v>0</v>
      </c>
      <c r="J67" s="7">
        <f>'AHCCCS 2017-2021 (Update)'!J67-'AHCCCS 2017-2021 (Sep 16)'!J67</f>
        <v>0</v>
      </c>
      <c r="K67" s="7">
        <f>'AHCCCS 2017-2021 (Update)'!K67-'AHCCCS 2017-2021 (Sep 16)'!K67</f>
        <v>0</v>
      </c>
      <c r="L67" s="7">
        <f>'AHCCCS 2017-2021 (Update)'!L67-'AHCCCS 2017-2021 (Sep 16)'!L67</f>
        <v>0</v>
      </c>
      <c r="M67" s="10"/>
      <c r="N67" s="10">
        <f t="shared" si="5"/>
        <v>0</v>
      </c>
      <c r="O67" s="7"/>
      <c r="P67" s="7"/>
    </row>
    <row r="68" spans="1:16" x14ac:dyDescent="0.2">
      <c r="A68" s="1"/>
      <c r="B68" s="11" t="s">
        <v>40</v>
      </c>
      <c r="C68" s="7"/>
      <c r="D68" s="7">
        <f>'AHCCCS 2017-2021 (Update)'!D68-'AHCCCS 2017-2021 (Sep 16)'!D68</f>
        <v>0</v>
      </c>
      <c r="E68" s="7">
        <f>'AHCCCS 2017-2021 (Update)'!E68-'AHCCCS 2017-2021 (Sep 16)'!E68</f>
        <v>0</v>
      </c>
      <c r="F68" s="7">
        <f>'AHCCCS 2017-2021 (Update)'!F68-'AHCCCS 2017-2021 (Sep 16)'!F68</f>
        <v>0</v>
      </c>
      <c r="G68" s="7">
        <f>'AHCCCS 2017-2021 (Update)'!G68-'AHCCCS 2017-2021 (Sep 16)'!G68</f>
        <v>0</v>
      </c>
      <c r="H68" s="7">
        <f>'AHCCCS 2017-2021 (Update)'!H68-'AHCCCS 2017-2021 (Sep 16)'!H68</f>
        <v>0</v>
      </c>
      <c r="I68" s="7">
        <f>'AHCCCS 2017-2021 (Update)'!I68-'AHCCCS 2017-2021 (Sep 16)'!I68</f>
        <v>0</v>
      </c>
      <c r="J68" s="7">
        <f>'AHCCCS 2017-2021 (Update)'!J68-'AHCCCS 2017-2021 (Sep 16)'!J68</f>
        <v>0</v>
      </c>
      <c r="K68" s="7">
        <f>'AHCCCS 2017-2021 (Update)'!K68-'AHCCCS 2017-2021 (Sep 16)'!K68</f>
        <v>0</v>
      </c>
      <c r="L68" s="7">
        <f>'AHCCCS 2017-2021 (Update)'!L68-'AHCCCS 2017-2021 (Sep 16)'!L68</f>
        <v>0</v>
      </c>
      <c r="M68" s="10"/>
      <c r="N68" s="10">
        <f t="shared" si="5"/>
        <v>0</v>
      </c>
      <c r="O68" s="7"/>
      <c r="P68" s="7"/>
    </row>
    <row r="69" spans="1:16" x14ac:dyDescent="0.2">
      <c r="A69" s="1"/>
      <c r="B69" s="11" t="s">
        <v>24</v>
      </c>
      <c r="C69" s="7"/>
      <c r="D69" s="7">
        <f>'AHCCCS 2017-2021 (Update)'!D69-'AHCCCS 2017-2021 (Sep 16)'!D69</f>
        <v>0</v>
      </c>
      <c r="E69" s="10">
        <f>'AHCCCS 2017-2021 (Update)'!E69-'AHCCCS 2017-2021 (Sep 16)'!E69</f>
        <v>0</v>
      </c>
      <c r="F69" s="7">
        <f>'AHCCCS 2017-2021 (Update)'!F69-'AHCCCS 2017-2021 (Sep 16)'!F69</f>
        <v>0</v>
      </c>
      <c r="G69" s="10">
        <f>'AHCCCS 2017-2021 (Update)'!G69-'AHCCCS 2017-2021 (Sep 16)'!G69</f>
        <v>0</v>
      </c>
      <c r="H69" s="7">
        <f>'AHCCCS 2017-2021 (Update)'!H69-'AHCCCS 2017-2021 (Sep 16)'!H69</f>
        <v>0</v>
      </c>
      <c r="I69" s="10">
        <f>'AHCCCS 2017-2021 (Update)'!I69-'AHCCCS 2017-2021 (Sep 16)'!I69</f>
        <v>0</v>
      </c>
      <c r="J69" s="7">
        <f>'AHCCCS 2017-2021 (Update)'!J69-'AHCCCS 2017-2021 (Sep 16)'!J69</f>
        <v>0</v>
      </c>
      <c r="K69" s="10">
        <f>'AHCCCS 2017-2021 (Update)'!K69-'AHCCCS 2017-2021 (Sep 16)'!K69</f>
        <v>0</v>
      </c>
      <c r="L69" s="7">
        <f>'AHCCCS 2017-2021 (Update)'!L69-'AHCCCS 2017-2021 (Sep 16)'!L69</f>
        <v>0</v>
      </c>
      <c r="M69" s="10"/>
      <c r="N69" s="10">
        <f t="shared" si="5"/>
        <v>0</v>
      </c>
      <c r="O69" s="7"/>
      <c r="P69" s="7"/>
    </row>
    <row r="70" spans="1:16" x14ac:dyDescent="0.2">
      <c r="A70" s="1"/>
      <c r="B70" s="42" t="s">
        <v>25</v>
      </c>
      <c r="C70" s="7"/>
      <c r="D70" s="10">
        <f>'AHCCCS 2017-2021 (Update)'!D70-'AHCCCS 2017-2021 (Sep 16)'!D70</f>
        <v>0</v>
      </c>
      <c r="E70" s="10">
        <f>'AHCCCS 2017-2021 (Update)'!E70-'AHCCCS 2017-2021 (Sep 16)'!E70</f>
        <v>0</v>
      </c>
      <c r="F70" s="10">
        <f>'AHCCCS 2017-2021 (Update)'!F70-'AHCCCS 2017-2021 (Sep 16)'!F70</f>
        <v>0</v>
      </c>
      <c r="G70" s="10">
        <f>'AHCCCS 2017-2021 (Update)'!G70-'AHCCCS 2017-2021 (Sep 16)'!G70</f>
        <v>0</v>
      </c>
      <c r="H70" s="10">
        <f>'AHCCCS 2017-2021 (Update)'!H70-'AHCCCS 2017-2021 (Sep 16)'!H70</f>
        <v>0</v>
      </c>
      <c r="I70" s="10">
        <f>'AHCCCS 2017-2021 (Update)'!I70-'AHCCCS 2017-2021 (Sep 16)'!I70</f>
        <v>0</v>
      </c>
      <c r="J70" s="10">
        <f>'AHCCCS 2017-2021 (Update)'!J70-'AHCCCS 2017-2021 (Sep 16)'!J70</f>
        <v>0</v>
      </c>
      <c r="K70" s="10">
        <f>'AHCCCS 2017-2021 (Update)'!K70-'AHCCCS 2017-2021 (Sep 16)'!K70</f>
        <v>0</v>
      </c>
      <c r="L70" s="10">
        <f>'AHCCCS 2017-2021 (Update)'!L70-'AHCCCS 2017-2021 (Sep 16)'!L70</f>
        <v>0</v>
      </c>
      <c r="M70" s="10"/>
      <c r="N70" s="10">
        <f t="shared" si="5"/>
        <v>0</v>
      </c>
      <c r="O70" s="7"/>
      <c r="P70" s="7"/>
    </row>
    <row r="71" spans="1:16" x14ac:dyDescent="0.2">
      <c r="A71" s="1"/>
      <c r="B71" s="42" t="s">
        <v>79</v>
      </c>
      <c r="C71" s="7"/>
      <c r="D71" s="12">
        <f>'AHCCCS 2017-2021 (Update)'!D71-'AHCCCS 2017-2021 (Sep 16)'!D71</f>
        <v>6104400</v>
      </c>
      <c r="E71" s="10">
        <f>'AHCCCS 2017-2021 (Update)'!E71-'AHCCCS 2017-2021 (Sep 16)'!E71</f>
        <v>0</v>
      </c>
      <c r="F71" s="12">
        <f>'AHCCCS 2017-2021 (Update)'!F71-'AHCCCS 2017-2021 (Sep 16)'!F71</f>
        <v>6302700</v>
      </c>
      <c r="G71" s="10">
        <f>'AHCCCS 2017-2021 (Update)'!G71-'AHCCCS 2017-2021 (Sep 16)'!G71</f>
        <v>0</v>
      </c>
      <c r="H71" s="12">
        <f>'AHCCCS 2017-2021 (Update)'!H71-'AHCCCS 2017-2021 (Sep 16)'!H71</f>
        <v>6676500</v>
      </c>
      <c r="I71" s="10">
        <f>'AHCCCS 2017-2021 (Update)'!I71-'AHCCCS 2017-2021 (Sep 16)'!I71</f>
        <v>0</v>
      </c>
      <c r="J71" s="12">
        <f>'AHCCCS 2017-2021 (Update)'!J71-'AHCCCS 2017-2021 (Sep 16)'!J71</f>
        <v>7009700</v>
      </c>
      <c r="K71" s="10">
        <f>'AHCCCS 2017-2021 (Update)'!K71-'AHCCCS 2017-2021 (Sep 16)'!K71</f>
        <v>0</v>
      </c>
      <c r="L71" s="12">
        <f>'AHCCCS 2017-2021 (Update)'!L71-'AHCCCS 2017-2021 (Sep 16)'!L71</f>
        <v>7359600</v>
      </c>
      <c r="M71" s="10"/>
      <c r="N71" s="12">
        <f t="shared" si="5"/>
        <v>33452900</v>
      </c>
      <c r="O71" s="7"/>
      <c r="P71" s="7"/>
    </row>
    <row r="72" spans="1:16" x14ac:dyDescent="0.2">
      <c r="A72" s="1"/>
      <c r="C72" s="7"/>
      <c r="D72" s="7">
        <f>SUM(D63:D71)</f>
        <v>6104400</v>
      </c>
      <c r="E72" s="7"/>
      <c r="F72" s="7">
        <f>SUM(F63:F71)</f>
        <v>6302700</v>
      </c>
      <c r="G72" s="7"/>
      <c r="H72" s="7">
        <f>SUM(H63:H71)</f>
        <v>6676500</v>
      </c>
      <c r="I72" s="7"/>
      <c r="J72" s="7">
        <f>SUM(J63:J71)</f>
        <v>7009700</v>
      </c>
      <c r="K72" s="7"/>
      <c r="L72" s="7">
        <f>SUM(L63:L71)</f>
        <v>7359600</v>
      </c>
      <c r="M72" s="7"/>
      <c r="N72" s="7">
        <f>SUM(N63:N71)</f>
        <v>33452900</v>
      </c>
      <c r="O72" s="7"/>
      <c r="P72" s="7"/>
    </row>
    <row r="73" spans="1:16" x14ac:dyDescent="0.2">
      <c r="A73" s="11"/>
      <c r="C73" s="7"/>
      <c r="D73" s="8"/>
      <c r="E73" s="7"/>
      <c r="F73" s="8"/>
      <c r="G73" s="7"/>
      <c r="H73" s="8"/>
      <c r="I73" s="7"/>
      <c r="J73" s="8"/>
      <c r="K73" s="7"/>
      <c r="L73" s="8"/>
      <c r="M73" s="7"/>
      <c r="N73" s="8"/>
      <c r="O73" s="8"/>
      <c r="P73" s="8"/>
    </row>
    <row r="74" spans="1:16" x14ac:dyDescent="0.2">
      <c r="A74" s="1"/>
      <c r="C74" s="36"/>
      <c r="D74" s="36"/>
      <c r="E74" s="36"/>
      <c r="F74" s="36"/>
      <c r="G74" s="36"/>
      <c r="H74" s="36"/>
      <c r="I74" s="36"/>
      <c r="J74" s="36"/>
      <c r="K74" s="36"/>
      <c r="L74" s="36"/>
      <c r="M74" s="7"/>
      <c r="N74" s="36"/>
      <c r="P74" s="8"/>
    </row>
    <row r="75" spans="1:16" x14ac:dyDescent="0.2">
      <c r="A75" s="1"/>
      <c r="C75" s="36"/>
      <c r="D75" s="36"/>
      <c r="E75" s="36"/>
      <c r="F75" s="36"/>
      <c r="G75" s="36"/>
      <c r="H75" s="36"/>
      <c r="I75" s="36"/>
      <c r="J75" s="36"/>
      <c r="K75" s="36"/>
      <c r="L75" s="36"/>
      <c r="M75" s="7"/>
      <c r="N75" s="36"/>
      <c r="P75" s="8"/>
    </row>
    <row r="76" spans="1:16" x14ac:dyDescent="0.2">
      <c r="A76" s="1"/>
      <c r="C76" s="36"/>
      <c r="D76" s="36"/>
      <c r="E76" s="36"/>
      <c r="F76" s="36"/>
      <c r="G76" s="36"/>
      <c r="H76" s="36"/>
      <c r="I76" s="36"/>
      <c r="J76" s="36"/>
      <c r="K76" s="36"/>
      <c r="L76" s="36"/>
      <c r="M76" s="7"/>
      <c r="N76" s="36"/>
      <c r="P76" s="8"/>
    </row>
    <row r="77" spans="1:16" x14ac:dyDescent="0.2">
      <c r="A77" s="1"/>
      <c r="C77" s="36"/>
      <c r="D77" s="36"/>
      <c r="E77" s="36"/>
      <c r="F77" s="36"/>
      <c r="G77" s="36"/>
      <c r="H77" s="36"/>
      <c r="I77" s="36"/>
      <c r="J77" s="36"/>
      <c r="K77" s="36"/>
      <c r="L77" s="36"/>
      <c r="M77" s="7"/>
      <c r="N77" s="36"/>
      <c r="P77" s="8"/>
    </row>
    <row r="78" spans="1:16" x14ac:dyDescent="0.2">
      <c r="A78" s="1"/>
      <c r="C78" s="36"/>
      <c r="D78" s="36"/>
      <c r="E78" s="36"/>
      <c r="F78" s="36"/>
      <c r="G78" s="36"/>
      <c r="H78" s="36"/>
      <c r="I78" s="36"/>
      <c r="J78" s="36"/>
      <c r="K78" s="36"/>
      <c r="L78" s="36"/>
      <c r="M78" s="7"/>
      <c r="N78" s="36"/>
      <c r="P78" s="8"/>
    </row>
    <row r="79" spans="1:16" x14ac:dyDescent="0.2">
      <c r="D79" s="36"/>
      <c r="F79" s="36"/>
      <c r="H79" s="36"/>
      <c r="J79" s="36"/>
      <c r="L79" s="36"/>
      <c r="N79" s="36"/>
    </row>
    <row r="80" spans="1:16" x14ac:dyDescent="0.2">
      <c r="C80" s="37"/>
      <c r="D80" s="37"/>
      <c r="E80" s="37"/>
      <c r="F80" s="37"/>
      <c r="H80" s="37"/>
      <c r="J80" s="37"/>
      <c r="L80" s="37"/>
      <c r="N80" s="8"/>
    </row>
    <row r="81" spans="1:14" x14ac:dyDescent="0.2">
      <c r="C81" s="37"/>
      <c r="D81" s="37"/>
      <c r="E81" s="37"/>
      <c r="F81" s="37"/>
      <c r="H81" s="37"/>
      <c r="J81" s="37"/>
      <c r="L81" s="37"/>
    </row>
    <row r="82" spans="1:14" x14ac:dyDescent="0.2">
      <c r="C82" s="37"/>
      <c r="D82" s="37"/>
      <c r="E82" s="37"/>
      <c r="F82" s="37"/>
      <c r="H82" s="37"/>
      <c r="J82" s="37"/>
      <c r="L82" s="37"/>
    </row>
    <row r="83" spans="1:14" x14ac:dyDescent="0.2">
      <c r="C83" s="37"/>
      <c r="D83" s="37"/>
      <c r="E83" s="37"/>
      <c r="F83" s="37"/>
      <c r="H83" s="37"/>
      <c r="J83" s="37"/>
      <c r="L83" s="37"/>
    </row>
    <row r="84" spans="1:14" x14ac:dyDescent="0.2">
      <c r="C84" s="37"/>
      <c r="D84" s="37"/>
      <c r="E84" s="37"/>
      <c r="F84" s="37"/>
      <c r="H84" s="37"/>
      <c r="J84" s="37"/>
      <c r="L84" s="37"/>
    </row>
    <row r="87" spans="1:14" hidden="1" x14ac:dyDescent="0.2">
      <c r="A87" s="2" t="s">
        <v>33</v>
      </c>
      <c r="C87" s="7"/>
      <c r="D87" s="7" t="e">
        <f>#REF!</f>
        <v>#REF!</v>
      </c>
      <c r="E87" s="7"/>
      <c r="F87" s="7" t="e">
        <f>#REF!</f>
        <v>#REF!</v>
      </c>
      <c r="G87" s="7"/>
      <c r="H87" s="7" t="e">
        <f>#REF!+#REF!</f>
        <v>#REF!</v>
      </c>
      <c r="J87" s="7"/>
      <c r="L87" s="7"/>
      <c r="N87" s="8"/>
    </row>
    <row r="88" spans="1:14" x14ac:dyDescent="0.2">
      <c r="C88" s="13"/>
      <c r="D88" s="13"/>
      <c r="E88" s="13"/>
      <c r="F88" s="13"/>
      <c r="H88" s="13"/>
      <c r="J88" s="13"/>
      <c r="L88" s="13"/>
    </row>
    <row r="89" spans="1:14" x14ac:dyDescent="0.2">
      <c r="D89" s="7"/>
      <c r="F89" s="7"/>
      <c r="H89" s="7"/>
      <c r="J89" s="7"/>
      <c r="L89" s="7"/>
    </row>
    <row r="90" spans="1:14" hidden="1" x14ac:dyDescent="0.2">
      <c r="A90" s="2">
        <v>1</v>
      </c>
      <c r="D90" s="7"/>
      <c r="F90" s="7"/>
      <c r="H90" s="7"/>
      <c r="J90" s="7"/>
      <c r="L90" s="7"/>
    </row>
    <row r="94" spans="1:14" x14ac:dyDescent="0.2">
      <c r="D94" s="8"/>
      <c r="F94" s="8"/>
      <c r="H94" s="8"/>
      <c r="J94" s="8"/>
      <c r="L94" s="8"/>
    </row>
    <row r="95" spans="1:14" x14ac:dyDescent="0.2">
      <c r="D95" s="20"/>
      <c r="F95" s="20"/>
      <c r="H95" s="20"/>
      <c r="J95" s="20"/>
      <c r="L95" s="20"/>
    </row>
    <row r="96" spans="1:14" x14ac:dyDescent="0.2">
      <c r="D96" s="20"/>
      <c r="F96" s="20"/>
      <c r="H96" s="20"/>
      <c r="J96" s="20"/>
      <c r="L96" s="20"/>
    </row>
    <row r="97" spans="4:12" x14ac:dyDescent="0.2">
      <c r="D97" s="20"/>
      <c r="F97" s="20"/>
      <c r="H97" s="20"/>
      <c r="J97" s="20"/>
      <c r="L97" s="20"/>
    </row>
    <row r="98" spans="4:12" x14ac:dyDescent="0.2">
      <c r="D98" s="20"/>
      <c r="F98" s="20"/>
      <c r="H98" s="20"/>
      <c r="J98" s="20"/>
      <c r="L98" s="20"/>
    </row>
    <row r="108" spans="4:12" x14ac:dyDescent="0.2">
      <c r="D108" s="8"/>
      <c r="F108" s="8"/>
      <c r="H108" s="8"/>
      <c r="J108" s="8"/>
      <c r="L108" s="8"/>
    </row>
    <row r="109" spans="4:12" x14ac:dyDescent="0.2">
      <c r="D109" s="8"/>
      <c r="F109" s="8"/>
      <c r="H109" s="8"/>
      <c r="J109" s="8"/>
      <c r="L109" s="8"/>
    </row>
    <row r="110" spans="4:12" x14ac:dyDescent="0.2">
      <c r="D110" s="8"/>
      <c r="F110" s="8"/>
      <c r="H110" s="8"/>
      <c r="J110" s="8"/>
      <c r="L110" s="8"/>
    </row>
    <row r="111" spans="4:12" x14ac:dyDescent="0.2">
      <c r="D111" s="8"/>
      <c r="F111" s="8"/>
      <c r="H111" s="8"/>
      <c r="J111" s="8"/>
      <c r="L111" s="8"/>
    </row>
    <row r="112" spans="4:12" x14ac:dyDescent="0.2">
      <c r="D112" s="8"/>
      <c r="F112" s="8"/>
      <c r="H112" s="8"/>
      <c r="J112" s="8"/>
      <c r="L112" s="8"/>
    </row>
  </sheetData>
  <printOptions horizontalCentered="1"/>
  <pageMargins left="0.7" right="0.7" top="1.25" bottom="0.5" header="0.3" footer="0.3"/>
  <pageSetup scale="59" orientation="portrait" r:id="rId1"/>
  <headerFooter alignWithMargins="0">
    <oddHeader xml:space="preserve">&amp;C&amp;"Arial,Bold"Arizona Health Care Cost Containment System
Budget Neutrality Status by Federal Fiscal Year
Total Funds - All Populations
For the Period October 1, 2016 - September 30, 2021
Updated 9-7-16
</oddHeader>
    <oddFooter>&amp;L&amp;8 DBF  &amp;D    &amp;T&amp;R&amp;8S:\BUD\SHARE\FY18 Prog\BN Update\2012-2021 BN Update - September 2016.xlsx</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2"/>
  <sheetViews>
    <sheetView zoomScale="85" zoomScaleNormal="85" workbookViewId="0">
      <selection activeCell="B2" sqref="B2"/>
    </sheetView>
  </sheetViews>
  <sheetFormatPr defaultColWidth="9.140625" defaultRowHeight="12.75" x14ac:dyDescent="0.2"/>
  <cols>
    <col min="1" max="1" width="8.7109375" style="2" customWidth="1"/>
    <col min="2" max="2" width="21.7109375" style="2" customWidth="1"/>
    <col min="3" max="3" width="16.42578125" style="2" customWidth="1"/>
    <col min="4" max="4" width="16.5703125" style="2" bestFit="1" customWidth="1"/>
    <col min="5" max="5" width="0.85546875" style="2" customWidth="1"/>
    <col min="6" max="6" width="16.5703125" style="2" bestFit="1" customWidth="1"/>
    <col min="7" max="7" width="0.85546875" style="2" customWidth="1"/>
    <col min="8" max="8" width="16.5703125" style="2" bestFit="1" customWidth="1"/>
    <col min="9" max="9" width="0.85546875" style="2" customWidth="1"/>
    <col min="10" max="10" width="16.5703125" style="2" bestFit="1" customWidth="1"/>
    <col min="11" max="11" width="0.85546875" style="2" customWidth="1"/>
    <col min="12" max="12" width="16.5703125" style="2" bestFit="1" customWidth="1"/>
    <col min="13" max="13" width="0.85546875" style="2" customWidth="1"/>
    <col min="14" max="14" width="20.140625" style="2" bestFit="1" customWidth="1"/>
    <col min="15" max="15" width="19.42578125" style="2" customWidth="1"/>
    <col min="16" max="16" width="14.7109375" style="2" customWidth="1"/>
    <col min="17" max="17" width="14" style="2" customWidth="1"/>
    <col min="18" max="18" width="15.140625" style="2" customWidth="1"/>
    <col min="19" max="19" width="11" style="2" customWidth="1"/>
    <col min="20" max="20" width="10.85546875" style="2" customWidth="1"/>
    <col min="21" max="21" width="10.28515625" style="2" bestFit="1" customWidth="1"/>
    <col min="22" max="22" width="11.28515625" style="2" bestFit="1" customWidth="1"/>
    <col min="23" max="16384" width="9.140625" style="2"/>
  </cols>
  <sheetData>
    <row r="1" spans="1:28" x14ac:dyDescent="0.2">
      <c r="A1" s="1"/>
      <c r="C1" s="3"/>
      <c r="D1" s="3" t="s">
        <v>0</v>
      </c>
      <c r="E1" s="3"/>
      <c r="F1" s="3" t="s">
        <v>0</v>
      </c>
      <c r="G1" s="3"/>
      <c r="H1" s="3" t="s">
        <v>0</v>
      </c>
      <c r="I1" s="3"/>
      <c r="J1" s="3" t="s">
        <v>0</v>
      </c>
      <c r="K1" s="3"/>
      <c r="L1" s="3" t="s">
        <v>0</v>
      </c>
      <c r="M1" s="3"/>
      <c r="N1" s="3"/>
      <c r="P1" s="3"/>
      <c r="S1" s="4"/>
    </row>
    <row r="2" spans="1:28" x14ac:dyDescent="0.2">
      <c r="A2" s="1" t="s">
        <v>1</v>
      </c>
      <c r="C2" s="5"/>
      <c r="D2" s="5">
        <v>2017</v>
      </c>
      <c r="E2" s="5"/>
      <c r="F2" s="5">
        <v>2018</v>
      </c>
      <c r="G2" s="5"/>
      <c r="H2" s="5">
        <v>2019</v>
      </c>
      <c r="I2" s="5"/>
      <c r="J2" s="5">
        <v>2020</v>
      </c>
      <c r="K2" s="5"/>
      <c r="L2" s="5">
        <v>2021</v>
      </c>
      <c r="M2" s="5"/>
      <c r="N2" s="5"/>
      <c r="S2" s="4"/>
    </row>
    <row r="3" spans="1:28" x14ac:dyDescent="0.2">
      <c r="A3" s="1" t="s">
        <v>2</v>
      </c>
      <c r="C3" s="5"/>
      <c r="D3" s="6" t="s">
        <v>35</v>
      </c>
      <c r="E3" s="5"/>
      <c r="F3" s="6" t="s">
        <v>36</v>
      </c>
      <c r="G3" s="5"/>
      <c r="H3" s="6" t="s">
        <v>37</v>
      </c>
      <c r="I3" s="5"/>
      <c r="J3" s="6" t="s">
        <v>38</v>
      </c>
      <c r="K3" s="5"/>
      <c r="L3" s="6" t="s">
        <v>39</v>
      </c>
      <c r="M3" s="5"/>
      <c r="N3" s="6" t="s">
        <v>8</v>
      </c>
      <c r="S3" s="4"/>
    </row>
    <row r="4" spans="1:28" x14ac:dyDescent="0.2">
      <c r="A4" s="2" t="s">
        <v>9</v>
      </c>
    </row>
    <row r="5" spans="1:28" x14ac:dyDescent="0.2">
      <c r="B5" s="2" t="s">
        <v>10</v>
      </c>
      <c r="C5" s="7"/>
      <c r="D5" s="7">
        <f>'AHCCCS 2017-2021 (Update)'!D5-'AHCCCS 2017-2021 (Sep 16)'!D5</f>
        <v>0</v>
      </c>
      <c r="E5" s="7"/>
      <c r="F5" s="7">
        <f>'AHCCCS 2017-2021 (Update)'!F5-'AHCCCS 2017-2021 (Sep 16)'!F5</f>
        <v>0</v>
      </c>
      <c r="G5" s="7"/>
      <c r="H5" s="7">
        <f>'AHCCCS 2017-2021 (Update)'!H5-'AHCCCS 2017-2021 (Sep 16)'!H5</f>
        <v>0</v>
      </c>
      <c r="I5" s="7"/>
      <c r="J5" s="7">
        <f>'AHCCCS 2017-2021 (Update)'!J5-'AHCCCS 2017-2021 (Sep 16)'!J5</f>
        <v>0</v>
      </c>
      <c r="K5" s="7"/>
      <c r="L5" s="7">
        <f>'AHCCCS 2017-2021 (Update)'!L5-'AHCCCS 2017-2021 (Sep 16)'!L5</f>
        <v>0</v>
      </c>
      <c r="M5" s="7"/>
      <c r="N5" s="7">
        <f>SUM(D5:L5)</f>
        <v>0</v>
      </c>
      <c r="O5" s="7"/>
      <c r="P5" s="38"/>
      <c r="Q5" s="9"/>
      <c r="R5" s="9"/>
      <c r="S5" s="9"/>
      <c r="T5" s="9"/>
      <c r="U5" s="9"/>
    </row>
    <row r="6" spans="1:28" x14ac:dyDescent="0.2">
      <c r="B6" s="2" t="s">
        <v>11</v>
      </c>
      <c r="C6" s="10"/>
      <c r="D6" s="7">
        <f>'AHCCCS 2017-2021 (Update)'!D6-'AHCCCS 2017-2021 (Sep 16)'!D6</f>
        <v>0</v>
      </c>
      <c r="E6" s="10"/>
      <c r="F6" s="7">
        <f>'AHCCCS 2017-2021 (Update)'!F6-'AHCCCS 2017-2021 (Sep 16)'!F6</f>
        <v>0</v>
      </c>
      <c r="G6" s="10"/>
      <c r="H6" s="7">
        <f>'AHCCCS 2017-2021 (Update)'!H6-'AHCCCS 2017-2021 (Sep 16)'!H6</f>
        <v>0</v>
      </c>
      <c r="I6" s="10"/>
      <c r="J6" s="7">
        <f>'AHCCCS 2017-2021 (Update)'!J6-'AHCCCS 2017-2021 (Sep 16)'!J6</f>
        <v>0</v>
      </c>
      <c r="K6" s="10"/>
      <c r="L6" s="7">
        <f>'AHCCCS 2017-2021 (Update)'!L6-'AHCCCS 2017-2021 (Sep 16)'!L6</f>
        <v>0</v>
      </c>
      <c r="M6" s="10"/>
      <c r="N6" s="7">
        <f t="shared" ref="N6:N9" si="0">SUM(D6:L6)</f>
        <v>0</v>
      </c>
      <c r="O6" s="7"/>
      <c r="P6" s="8"/>
      <c r="Q6" s="9"/>
      <c r="R6" s="9"/>
      <c r="S6" s="9"/>
      <c r="T6" s="9"/>
      <c r="U6" s="9"/>
    </row>
    <row r="7" spans="1:28" x14ac:dyDescent="0.2">
      <c r="B7" s="2" t="s">
        <v>13</v>
      </c>
      <c r="C7" s="7"/>
      <c r="D7" s="7">
        <f>'AHCCCS 2017-2021 (Update)'!D7-'AHCCCS 2017-2021 (Sep 16)'!D7</f>
        <v>0</v>
      </c>
      <c r="E7" s="7"/>
      <c r="F7" s="7">
        <f>'AHCCCS 2017-2021 (Update)'!F7-'AHCCCS 2017-2021 (Sep 16)'!F7</f>
        <v>0</v>
      </c>
      <c r="G7" s="7"/>
      <c r="H7" s="7">
        <f>'AHCCCS 2017-2021 (Update)'!H7-'AHCCCS 2017-2021 (Sep 16)'!H7</f>
        <v>0</v>
      </c>
      <c r="I7" s="7"/>
      <c r="J7" s="7">
        <f>'AHCCCS 2017-2021 (Update)'!J7-'AHCCCS 2017-2021 (Sep 16)'!J7</f>
        <v>0</v>
      </c>
      <c r="K7" s="7"/>
      <c r="L7" s="7">
        <f>'AHCCCS 2017-2021 (Update)'!L7-'AHCCCS 2017-2021 (Sep 16)'!L7</f>
        <v>0</v>
      </c>
      <c r="M7" s="7"/>
      <c r="N7" s="7">
        <f t="shared" si="0"/>
        <v>0</v>
      </c>
      <c r="O7" s="7"/>
      <c r="P7" s="8"/>
      <c r="Q7" s="9"/>
      <c r="R7" s="9"/>
      <c r="S7" s="9"/>
      <c r="T7" s="9"/>
      <c r="U7" s="9"/>
    </row>
    <row r="8" spans="1:28" x14ac:dyDescent="0.2">
      <c r="B8" s="2" t="s">
        <v>14</v>
      </c>
      <c r="C8" s="7"/>
      <c r="D8" s="7">
        <f>'AHCCCS 2017-2021 (Update)'!D8-'AHCCCS 2017-2021 (Sep 16)'!D8</f>
        <v>0</v>
      </c>
      <c r="E8" s="7"/>
      <c r="F8" s="7">
        <f>'AHCCCS 2017-2021 (Update)'!F8-'AHCCCS 2017-2021 (Sep 16)'!F8</f>
        <v>0</v>
      </c>
      <c r="G8" s="7"/>
      <c r="H8" s="7">
        <f>'AHCCCS 2017-2021 (Update)'!H8-'AHCCCS 2017-2021 (Sep 16)'!H8</f>
        <v>0</v>
      </c>
      <c r="I8" s="7"/>
      <c r="J8" s="7">
        <f>'AHCCCS 2017-2021 (Update)'!J8-'AHCCCS 2017-2021 (Sep 16)'!J8</f>
        <v>0</v>
      </c>
      <c r="K8" s="7"/>
      <c r="L8" s="7">
        <f>'AHCCCS 2017-2021 (Update)'!L8-'AHCCCS 2017-2021 (Sep 16)'!L8</f>
        <v>0</v>
      </c>
      <c r="M8" s="7"/>
      <c r="N8" s="7">
        <f t="shared" si="0"/>
        <v>0</v>
      </c>
      <c r="O8" s="7"/>
      <c r="P8" s="8"/>
      <c r="Q8" s="9"/>
      <c r="R8" s="9"/>
      <c r="S8" s="9"/>
      <c r="T8" s="9"/>
      <c r="U8" s="9"/>
    </row>
    <row r="9" spans="1:28" x14ac:dyDescent="0.2">
      <c r="B9" s="11" t="s">
        <v>16</v>
      </c>
      <c r="C9" s="7"/>
      <c r="D9" s="12">
        <f>'AHCCCS 2017-2021 (Update)'!D9-'AHCCCS 2017-2021 (Sep 16)'!D9</f>
        <v>0</v>
      </c>
      <c r="E9" s="7"/>
      <c r="F9" s="12">
        <f>'AHCCCS 2017-2021 (Update)'!F9-'AHCCCS 2017-2021 (Sep 16)'!F9</f>
        <v>0</v>
      </c>
      <c r="G9" s="7"/>
      <c r="H9" s="12">
        <f>'AHCCCS 2017-2021 (Update)'!H9-'AHCCCS 2017-2021 (Sep 16)'!H9</f>
        <v>0</v>
      </c>
      <c r="I9" s="7"/>
      <c r="J9" s="12">
        <f>'AHCCCS 2017-2021 (Update)'!J9-'AHCCCS 2017-2021 (Sep 16)'!J9</f>
        <v>0</v>
      </c>
      <c r="K9" s="7"/>
      <c r="L9" s="12">
        <f>'AHCCCS 2017-2021 (Update)'!L9-'AHCCCS 2017-2021 (Sep 16)'!L9</f>
        <v>0</v>
      </c>
      <c r="M9" s="7"/>
      <c r="N9" s="12">
        <f t="shared" si="0"/>
        <v>0</v>
      </c>
      <c r="O9" s="7"/>
      <c r="P9" s="8"/>
      <c r="Q9" s="9"/>
      <c r="R9" s="9"/>
      <c r="S9" s="9"/>
      <c r="T9" s="9"/>
      <c r="U9" s="9"/>
    </row>
    <row r="10" spans="1:28" x14ac:dyDescent="0.2">
      <c r="B10" s="2" t="s">
        <v>17</v>
      </c>
      <c r="C10" s="7"/>
      <c r="D10" s="8">
        <f>SUM(D5:D9)</f>
        <v>0</v>
      </c>
      <c r="E10" s="7"/>
      <c r="F10" s="8">
        <f>SUM(F5:F9)</f>
        <v>0</v>
      </c>
      <c r="G10" s="7"/>
      <c r="H10" s="8">
        <f>SUM(H5:H9)</f>
        <v>0</v>
      </c>
      <c r="I10" s="7"/>
      <c r="J10" s="8">
        <f>SUM(J5:J9)</f>
        <v>0</v>
      </c>
      <c r="K10" s="7"/>
      <c r="L10" s="8">
        <f>SUM(L5:L9)</f>
        <v>0</v>
      </c>
      <c r="M10" s="7"/>
      <c r="N10" s="8">
        <f>SUM(N5:N9)</f>
        <v>0</v>
      </c>
      <c r="P10" s="15"/>
    </row>
    <row r="11" spans="1:28" x14ac:dyDescent="0.2">
      <c r="C11" s="7"/>
      <c r="D11" s="8"/>
      <c r="E11" s="7"/>
      <c r="F11" s="20"/>
      <c r="G11" s="7"/>
      <c r="H11" s="8"/>
      <c r="I11" s="7"/>
      <c r="J11" s="8"/>
      <c r="K11" s="7"/>
      <c r="L11" s="8"/>
      <c r="M11" s="7"/>
      <c r="N11" s="7"/>
    </row>
    <row r="12" spans="1:28" x14ac:dyDescent="0.2">
      <c r="A12" s="2" t="s">
        <v>18</v>
      </c>
      <c r="C12" s="7"/>
      <c r="D12" s="13"/>
      <c r="E12" s="7"/>
      <c r="F12" s="13"/>
      <c r="G12" s="7"/>
      <c r="H12" s="13"/>
      <c r="I12" s="7"/>
      <c r="J12" s="13"/>
      <c r="K12" s="7"/>
      <c r="L12" s="13"/>
      <c r="M12" s="7"/>
      <c r="N12" s="13"/>
    </row>
    <row r="13" spans="1:28" x14ac:dyDescent="0.2">
      <c r="B13" s="2" t="s">
        <v>10</v>
      </c>
      <c r="C13" s="14"/>
      <c r="D13" s="14">
        <f>'AHCCCS 2017-2021 (Update)'!D13-'AHCCCS 2017-2021 (Sep 16)'!D13</f>
        <v>0</v>
      </c>
      <c r="E13" s="14"/>
      <c r="F13" s="14">
        <f>'AHCCCS 2017-2021 (Update)'!F13-'AHCCCS 2017-2021 (Sep 16)'!F13</f>
        <v>0</v>
      </c>
      <c r="G13" s="14"/>
      <c r="H13" s="14">
        <f>'AHCCCS 2017-2021 (Update)'!H13-'AHCCCS 2017-2021 (Sep 16)'!H13</f>
        <v>0</v>
      </c>
      <c r="I13" s="14"/>
      <c r="J13" s="14">
        <f>'AHCCCS 2017-2021 (Update)'!J13-'AHCCCS 2017-2021 (Sep 16)'!J13</f>
        <v>0</v>
      </c>
      <c r="K13" s="14"/>
      <c r="L13" s="14">
        <f>'AHCCCS 2017-2021 (Update)'!L13-'AHCCCS 2017-2021 (Sep 16)'!L13</f>
        <v>0</v>
      </c>
      <c r="M13" s="14"/>
      <c r="N13" s="14">
        <f t="shared" ref="N13:N18" si="1">IFERROR(N21/N5,0)</f>
        <v>0</v>
      </c>
      <c r="O13" s="15"/>
      <c r="P13" s="36"/>
      <c r="Q13" s="15"/>
      <c r="R13" s="13"/>
      <c r="S13" s="9"/>
      <c r="T13" s="16"/>
      <c r="U13" s="9"/>
      <c r="V13" s="16"/>
      <c r="W13" s="9"/>
      <c r="X13" s="16"/>
      <c r="Y13" s="9"/>
      <c r="Z13" s="16"/>
      <c r="AA13" s="9"/>
      <c r="AB13" s="16"/>
    </row>
    <row r="14" spans="1:28" x14ac:dyDescent="0.2">
      <c r="B14" s="2" t="s">
        <v>11</v>
      </c>
      <c r="C14" s="17"/>
      <c r="D14" s="14">
        <f>'AHCCCS 2017-2021 (Update)'!D14-'AHCCCS 2017-2021 (Sep 16)'!D14</f>
        <v>0</v>
      </c>
      <c r="E14" s="17"/>
      <c r="F14" s="14">
        <f>'AHCCCS 2017-2021 (Update)'!F14-'AHCCCS 2017-2021 (Sep 16)'!F14</f>
        <v>0</v>
      </c>
      <c r="G14" s="17"/>
      <c r="H14" s="14">
        <f>'AHCCCS 2017-2021 (Update)'!H14-'AHCCCS 2017-2021 (Sep 16)'!H14</f>
        <v>0</v>
      </c>
      <c r="I14" s="17"/>
      <c r="J14" s="14">
        <f>'AHCCCS 2017-2021 (Update)'!J14-'AHCCCS 2017-2021 (Sep 16)'!J14</f>
        <v>0</v>
      </c>
      <c r="K14" s="17"/>
      <c r="L14" s="14">
        <f>'AHCCCS 2017-2021 (Update)'!L14-'AHCCCS 2017-2021 (Sep 16)'!L14</f>
        <v>0</v>
      </c>
      <c r="M14" s="17"/>
      <c r="N14" s="14">
        <f t="shared" si="1"/>
        <v>0</v>
      </c>
      <c r="O14" s="15"/>
      <c r="P14" s="36"/>
      <c r="Q14" s="15"/>
      <c r="R14" s="13"/>
      <c r="T14" s="16"/>
      <c r="V14" s="16"/>
      <c r="X14" s="16"/>
      <c r="Z14" s="16"/>
      <c r="AB14" s="16"/>
    </row>
    <row r="15" spans="1:28" x14ac:dyDescent="0.2">
      <c r="B15" s="2" t="s">
        <v>13</v>
      </c>
      <c r="C15" s="17"/>
      <c r="D15" s="14">
        <f>'AHCCCS 2017-2021 (Update)'!D15-'AHCCCS 2017-2021 (Sep 16)'!D15</f>
        <v>0</v>
      </c>
      <c r="E15" s="17"/>
      <c r="F15" s="14">
        <f>'AHCCCS 2017-2021 (Update)'!F15-'AHCCCS 2017-2021 (Sep 16)'!F15</f>
        <v>0</v>
      </c>
      <c r="G15" s="17"/>
      <c r="H15" s="14">
        <f>'AHCCCS 2017-2021 (Update)'!H15-'AHCCCS 2017-2021 (Sep 16)'!H15</f>
        <v>0</v>
      </c>
      <c r="I15" s="17"/>
      <c r="J15" s="14">
        <f>'AHCCCS 2017-2021 (Update)'!J15-'AHCCCS 2017-2021 (Sep 16)'!J15</f>
        <v>0</v>
      </c>
      <c r="K15" s="17"/>
      <c r="L15" s="14">
        <f>'AHCCCS 2017-2021 (Update)'!L15-'AHCCCS 2017-2021 (Sep 16)'!L15</f>
        <v>0</v>
      </c>
      <c r="M15" s="17"/>
      <c r="N15" s="14">
        <f t="shared" si="1"/>
        <v>0</v>
      </c>
      <c r="O15" s="15"/>
      <c r="P15" s="36"/>
      <c r="Q15" s="15"/>
      <c r="R15" s="13"/>
      <c r="T15" s="16"/>
      <c r="V15" s="16"/>
      <c r="X15" s="16"/>
      <c r="Z15" s="16"/>
      <c r="AB15" s="16"/>
    </row>
    <row r="16" spans="1:28" x14ac:dyDescent="0.2">
      <c r="B16" s="2" t="s">
        <v>14</v>
      </c>
      <c r="C16" s="14"/>
      <c r="D16" s="14">
        <f>'AHCCCS 2017-2021 (Update)'!D16-'AHCCCS 2017-2021 (Sep 16)'!D16</f>
        <v>0</v>
      </c>
      <c r="E16" s="14"/>
      <c r="F16" s="14">
        <f>'AHCCCS 2017-2021 (Update)'!F16-'AHCCCS 2017-2021 (Sep 16)'!F16</f>
        <v>0</v>
      </c>
      <c r="G16" s="14"/>
      <c r="H16" s="14">
        <f>'AHCCCS 2017-2021 (Update)'!H16-'AHCCCS 2017-2021 (Sep 16)'!H16</f>
        <v>0</v>
      </c>
      <c r="I16" s="14"/>
      <c r="J16" s="14">
        <f>'AHCCCS 2017-2021 (Update)'!J16-'AHCCCS 2017-2021 (Sep 16)'!J16</f>
        <v>0</v>
      </c>
      <c r="K16" s="14"/>
      <c r="L16" s="14">
        <f>'AHCCCS 2017-2021 (Update)'!L16-'AHCCCS 2017-2021 (Sep 16)'!L16</f>
        <v>0</v>
      </c>
      <c r="M16" s="14"/>
      <c r="N16" s="14">
        <f t="shared" si="1"/>
        <v>0</v>
      </c>
      <c r="O16" s="15"/>
      <c r="P16" s="36"/>
      <c r="Q16" s="15"/>
      <c r="R16" s="13"/>
      <c r="T16" s="16"/>
      <c r="V16" s="16"/>
      <c r="X16" s="16"/>
      <c r="Z16" s="16"/>
      <c r="AB16" s="16"/>
    </row>
    <row r="17" spans="1:28" x14ac:dyDescent="0.2">
      <c r="B17" s="11" t="s">
        <v>16</v>
      </c>
      <c r="C17" s="14"/>
      <c r="D17" s="19">
        <f>'AHCCCS 2017-2021 (Update)'!D17-'AHCCCS 2017-2021 (Sep 16)'!D17</f>
        <v>0</v>
      </c>
      <c r="E17" s="14"/>
      <c r="F17" s="19">
        <f>'AHCCCS 2017-2021 (Update)'!F17-'AHCCCS 2017-2021 (Sep 16)'!F17</f>
        <v>0</v>
      </c>
      <c r="G17" s="14"/>
      <c r="H17" s="19">
        <f>'AHCCCS 2017-2021 (Update)'!H17-'AHCCCS 2017-2021 (Sep 16)'!H17</f>
        <v>0</v>
      </c>
      <c r="I17" s="14"/>
      <c r="J17" s="19">
        <f>'AHCCCS 2017-2021 (Update)'!J17-'AHCCCS 2017-2021 (Sep 16)'!J17</f>
        <v>0</v>
      </c>
      <c r="K17" s="14"/>
      <c r="L17" s="19">
        <f>'AHCCCS 2017-2021 (Update)'!L17-'AHCCCS 2017-2021 (Sep 16)'!L17</f>
        <v>0</v>
      </c>
      <c r="M17" s="14"/>
      <c r="N17" s="19">
        <f t="shared" si="1"/>
        <v>0</v>
      </c>
      <c r="O17" s="15"/>
      <c r="P17" s="36"/>
      <c r="Q17" s="15"/>
      <c r="R17" s="13"/>
      <c r="T17" s="16"/>
      <c r="V17" s="16"/>
      <c r="X17" s="16"/>
      <c r="Z17" s="16"/>
      <c r="AB17" s="16"/>
    </row>
    <row r="18" spans="1:28" x14ac:dyDescent="0.2">
      <c r="B18" s="2" t="s">
        <v>19</v>
      </c>
      <c r="C18" s="7"/>
      <c r="D18" s="20">
        <f>IFERROR(D26/D10,0)</f>
        <v>0</v>
      </c>
      <c r="E18" s="7"/>
      <c r="F18" s="20">
        <f>IFERROR(F26/F10,0)</f>
        <v>0</v>
      </c>
      <c r="G18" s="7"/>
      <c r="H18" s="20">
        <f>IFERROR(H26/H10,0)</f>
        <v>0</v>
      </c>
      <c r="I18" s="7"/>
      <c r="J18" s="20">
        <f>IFERROR(J26/J10,0)</f>
        <v>0</v>
      </c>
      <c r="K18" s="7"/>
      <c r="L18" s="20">
        <f>IFERROR(L26/L10,0)</f>
        <v>0</v>
      </c>
      <c r="M18" s="7"/>
      <c r="N18" s="20">
        <f t="shared" si="1"/>
        <v>0</v>
      </c>
      <c r="P18" s="13"/>
      <c r="Q18" s="13"/>
      <c r="R18" s="13"/>
      <c r="S18" s="13"/>
      <c r="T18" s="13"/>
      <c r="U18" s="13"/>
      <c r="V18" s="13"/>
      <c r="W18" s="13"/>
    </row>
    <row r="19" spans="1:28" x14ac:dyDescent="0.2">
      <c r="C19" s="7"/>
      <c r="D19" s="21"/>
      <c r="E19" s="7"/>
      <c r="F19" s="22"/>
      <c r="G19" s="7"/>
      <c r="H19" s="22"/>
      <c r="I19" s="7"/>
      <c r="J19" s="22"/>
      <c r="K19" s="7"/>
      <c r="L19" s="22"/>
      <c r="M19" s="7"/>
      <c r="N19" s="23"/>
    </row>
    <row r="20" spans="1:28" x14ac:dyDescent="0.2">
      <c r="A20" s="2" t="s">
        <v>20</v>
      </c>
      <c r="C20" s="7"/>
      <c r="D20" s="22"/>
      <c r="E20" s="7"/>
      <c r="F20" s="22"/>
      <c r="G20" s="7"/>
      <c r="H20" s="22"/>
      <c r="I20" s="7"/>
      <c r="J20" s="22"/>
      <c r="K20" s="7"/>
      <c r="L20" s="22"/>
      <c r="M20" s="7"/>
      <c r="N20" s="7"/>
      <c r="P20" s="24"/>
    </row>
    <row r="21" spans="1:28" x14ac:dyDescent="0.2">
      <c r="B21" s="2" t="s">
        <v>10</v>
      </c>
      <c r="C21" s="7"/>
      <c r="D21" s="7">
        <f>D13*D5</f>
        <v>0</v>
      </c>
      <c r="E21" s="7"/>
      <c r="F21" s="7">
        <f>F13*F5</f>
        <v>0</v>
      </c>
      <c r="G21" s="7"/>
      <c r="H21" s="7">
        <f>H13*H5</f>
        <v>0</v>
      </c>
      <c r="I21" s="7"/>
      <c r="J21" s="7">
        <f>J13*J5</f>
        <v>0</v>
      </c>
      <c r="K21" s="7"/>
      <c r="L21" s="7">
        <f>L13*L5</f>
        <v>0</v>
      </c>
      <c r="M21" s="7"/>
      <c r="N21" s="7">
        <f>SUM(D21:L21)</f>
        <v>0</v>
      </c>
      <c r="O21" s="9"/>
      <c r="P21" s="39"/>
    </row>
    <row r="22" spans="1:28" x14ac:dyDescent="0.2">
      <c r="B22" s="2" t="s">
        <v>11</v>
      </c>
      <c r="C22" s="10"/>
      <c r="D22" s="7">
        <f>D14*D6</f>
        <v>0</v>
      </c>
      <c r="E22" s="10"/>
      <c r="F22" s="7">
        <f>F14*F6</f>
        <v>0</v>
      </c>
      <c r="G22" s="10"/>
      <c r="H22" s="7">
        <f>H14*H6</f>
        <v>0</v>
      </c>
      <c r="I22" s="10"/>
      <c r="J22" s="7">
        <f>J14*J6</f>
        <v>0</v>
      </c>
      <c r="K22" s="10"/>
      <c r="L22" s="7">
        <f>L14*L6</f>
        <v>0</v>
      </c>
      <c r="M22" s="10"/>
      <c r="N22" s="7">
        <f t="shared" ref="N22:N25" si="2">SUM(D22:L22)</f>
        <v>0</v>
      </c>
      <c r="O22" s="9"/>
      <c r="P22" s="25"/>
    </row>
    <row r="23" spans="1:28" x14ac:dyDescent="0.2">
      <c r="B23" s="2" t="s">
        <v>13</v>
      </c>
      <c r="C23" s="10"/>
      <c r="D23" s="7">
        <f>D15*D7</f>
        <v>0</v>
      </c>
      <c r="E23" s="10"/>
      <c r="F23" s="7">
        <f>F15*F7</f>
        <v>0</v>
      </c>
      <c r="G23" s="10"/>
      <c r="H23" s="7">
        <f>H15*H7</f>
        <v>0</v>
      </c>
      <c r="I23" s="10"/>
      <c r="J23" s="7">
        <f>J15*J7</f>
        <v>0</v>
      </c>
      <c r="K23" s="10"/>
      <c r="L23" s="7">
        <f>L15*L7</f>
        <v>0</v>
      </c>
      <c r="M23" s="10"/>
      <c r="N23" s="7">
        <f t="shared" si="2"/>
        <v>0</v>
      </c>
      <c r="O23" s="9"/>
      <c r="P23" s="25"/>
    </row>
    <row r="24" spans="1:28" x14ac:dyDescent="0.2">
      <c r="B24" s="2" t="s">
        <v>14</v>
      </c>
      <c r="C24" s="10"/>
      <c r="D24" s="7">
        <f>D16*D8</f>
        <v>0</v>
      </c>
      <c r="E24" s="10"/>
      <c r="F24" s="7">
        <f>F16*F8</f>
        <v>0</v>
      </c>
      <c r="G24" s="10"/>
      <c r="H24" s="7">
        <f>H16*H8</f>
        <v>0</v>
      </c>
      <c r="I24" s="10"/>
      <c r="J24" s="7">
        <f>J16*J8</f>
        <v>0</v>
      </c>
      <c r="K24" s="10"/>
      <c r="L24" s="7">
        <f>L16*L8</f>
        <v>0</v>
      </c>
      <c r="M24" s="10"/>
      <c r="N24" s="7">
        <f t="shared" si="2"/>
        <v>0</v>
      </c>
      <c r="O24" s="9"/>
      <c r="P24" s="25"/>
    </row>
    <row r="25" spans="1:28" x14ac:dyDescent="0.2">
      <c r="B25" s="11" t="s">
        <v>16</v>
      </c>
      <c r="C25" s="10"/>
      <c r="D25" s="12">
        <f>D17*D9</f>
        <v>0</v>
      </c>
      <c r="E25" s="10"/>
      <c r="F25" s="12">
        <f>F17*F9</f>
        <v>0</v>
      </c>
      <c r="G25" s="10"/>
      <c r="H25" s="12">
        <f>H17*H9</f>
        <v>0</v>
      </c>
      <c r="I25" s="10"/>
      <c r="J25" s="12">
        <f>J17*J9</f>
        <v>0</v>
      </c>
      <c r="K25" s="10"/>
      <c r="L25" s="12">
        <f>L17*L9</f>
        <v>0</v>
      </c>
      <c r="M25" s="7"/>
      <c r="N25" s="12">
        <f t="shared" si="2"/>
        <v>0</v>
      </c>
      <c r="O25" s="9"/>
      <c r="P25" s="25"/>
    </row>
    <row r="26" spans="1:28" x14ac:dyDescent="0.2">
      <c r="B26" s="2" t="s">
        <v>8</v>
      </c>
      <c r="C26" s="7"/>
      <c r="D26" s="8">
        <f>SUM(D21:D25)</f>
        <v>0</v>
      </c>
      <c r="E26" s="7"/>
      <c r="F26" s="8">
        <f>SUM(F21:F25)</f>
        <v>0</v>
      </c>
      <c r="G26" s="7"/>
      <c r="H26" s="8">
        <f>SUM(H21:H25)</f>
        <v>0</v>
      </c>
      <c r="I26" s="7"/>
      <c r="J26" s="8">
        <f>SUM(J21:J25)</f>
        <v>0</v>
      </c>
      <c r="K26" s="7"/>
      <c r="L26" s="8">
        <f>SUM(L21:L25)</f>
        <v>0</v>
      </c>
      <c r="M26" s="7"/>
      <c r="N26" s="8">
        <f>SUM(N21:N25)</f>
        <v>0</v>
      </c>
      <c r="P26" s="25"/>
    </row>
    <row r="27" spans="1:28" x14ac:dyDescent="0.2">
      <c r="C27" s="7"/>
      <c r="E27" s="7"/>
      <c r="G27" s="7"/>
      <c r="I27" s="7"/>
      <c r="K27" s="7"/>
      <c r="M27" s="7"/>
      <c r="N27" s="7"/>
      <c r="P27" s="24"/>
    </row>
    <row r="28" spans="1:28" x14ac:dyDescent="0.2">
      <c r="A28" s="2" t="s">
        <v>21</v>
      </c>
      <c r="C28" s="7"/>
      <c r="D28" s="12">
        <f>'AHCCCS 2017-2021 (Update)'!D28-'AHCCCS 2017-2021 (Sep 16)'!D28</f>
        <v>0</v>
      </c>
      <c r="E28" s="10"/>
      <c r="F28" s="12">
        <f>'AHCCCS 2017-2021 (Update)'!F28-'AHCCCS 2017-2021 (Sep 16)'!F28</f>
        <v>0</v>
      </c>
      <c r="G28" s="10"/>
      <c r="H28" s="12">
        <f>'AHCCCS 2017-2021 (Update)'!H28-'AHCCCS 2017-2021 (Sep 16)'!H28</f>
        <v>0</v>
      </c>
      <c r="I28" s="10"/>
      <c r="J28" s="12">
        <f>'AHCCCS 2017-2021 (Update)'!J28-'AHCCCS 2017-2021 (Sep 16)'!J28</f>
        <v>0</v>
      </c>
      <c r="K28" s="10"/>
      <c r="L28" s="12">
        <f>'AHCCCS 2017-2021 (Update)'!L28-'AHCCCS 2017-2021 (Sep 16)'!L28</f>
        <v>0</v>
      </c>
      <c r="M28" s="7"/>
      <c r="N28" s="12">
        <f>D28+F28+H28+J28+L28</f>
        <v>0</v>
      </c>
      <c r="O28" s="9"/>
      <c r="P28" s="25"/>
    </row>
    <row r="29" spans="1:28" x14ac:dyDescent="0.2">
      <c r="C29" s="7"/>
      <c r="D29" s="10"/>
      <c r="E29" s="7"/>
      <c r="F29" s="10"/>
      <c r="G29" s="7"/>
      <c r="H29" s="10"/>
      <c r="I29" s="7"/>
      <c r="J29" s="10"/>
      <c r="K29" s="7"/>
      <c r="L29" s="10"/>
      <c r="M29" s="7"/>
      <c r="N29" s="10"/>
      <c r="O29" s="9"/>
      <c r="P29" s="25"/>
    </row>
    <row r="30" spans="1:28" x14ac:dyDescent="0.2">
      <c r="C30" s="7"/>
      <c r="E30" s="7"/>
      <c r="G30" s="7"/>
      <c r="I30" s="7"/>
      <c r="K30" s="7"/>
      <c r="M30" s="7"/>
      <c r="N30" s="7"/>
      <c r="P30" s="24"/>
    </row>
    <row r="31" spans="1:28" ht="13.5" thickBot="1" x14ac:dyDescent="0.25">
      <c r="A31" s="2" t="s">
        <v>22</v>
      </c>
      <c r="C31" s="7"/>
      <c r="D31" s="26">
        <f>D28+D26</f>
        <v>0</v>
      </c>
      <c r="E31" s="7"/>
      <c r="F31" s="26">
        <f>F28+F26</f>
        <v>0</v>
      </c>
      <c r="G31" s="7"/>
      <c r="H31" s="26">
        <f>H28+H26</f>
        <v>0</v>
      </c>
      <c r="I31" s="7"/>
      <c r="J31" s="26">
        <f>J28+J26</f>
        <v>0</v>
      </c>
      <c r="K31" s="7"/>
      <c r="L31" s="26">
        <f>L28+L26</f>
        <v>0</v>
      </c>
      <c r="M31" s="7"/>
      <c r="N31" s="27">
        <f>N28+N26</f>
        <v>0</v>
      </c>
      <c r="O31" s="9"/>
      <c r="P31" s="25"/>
    </row>
    <row r="32" spans="1:28" x14ac:dyDescent="0.2">
      <c r="D32" s="28"/>
      <c r="F32" s="28"/>
      <c r="H32" s="28"/>
      <c r="J32" s="28"/>
      <c r="L32" s="28"/>
      <c r="N32" s="8"/>
      <c r="P32" s="24"/>
    </row>
    <row r="33" spans="1:22" x14ac:dyDescent="0.2">
      <c r="A33" s="1" t="s">
        <v>23</v>
      </c>
      <c r="C33" s="7"/>
      <c r="D33" s="29"/>
      <c r="E33" s="7"/>
      <c r="F33" s="29"/>
      <c r="G33" s="7"/>
      <c r="H33" s="29"/>
      <c r="I33" s="7"/>
      <c r="J33" s="29"/>
      <c r="K33" s="7"/>
      <c r="L33" s="29"/>
      <c r="M33" s="7"/>
      <c r="N33" s="7"/>
      <c r="P33" s="24"/>
      <c r="S33" s="3"/>
      <c r="T33" s="3"/>
      <c r="U33" s="3"/>
    </row>
    <row r="34" spans="1:22" x14ac:dyDescent="0.2">
      <c r="B34" s="2" t="s">
        <v>10</v>
      </c>
      <c r="C34" s="7"/>
      <c r="D34" s="7">
        <f>'AHCCCS 2017-2021 (Update)'!D34-'AHCCCS 2017-2021 (Sep 16)'!D34</f>
        <v>0</v>
      </c>
      <c r="E34" s="7">
        <f>'AHCCCS 2017-2021 (Update)'!E34-'AHCCCS 2017-2021 (Sep 16)'!E34</f>
        <v>0</v>
      </c>
      <c r="F34" s="7">
        <f>'AHCCCS 2017-2021 (Update)'!F34-'AHCCCS 2017-2021 (Sep 16)'!F34</f>
        <v>0</v>
      </c>
      <c r="G34" s="7">
        <f>'AHCCCS 2017-2021 (Update)'!G34-'AHCCCS 2017-2021 (Sep 16)'!G34</f>
        <v>0</v>
      </c>
      <c r="H34" s="7">
        <f>'AHCCCS 2017-2021 (Update)'!H34-'AHCCCS 2017-2021 (Sep 16)'!H34</f>
        <v>0</v>
      </c>
      <c r="I34" s="7">
        <f>'AHCCCS 2017-2021 (Update)'!I34-'AHCCCS 2017-2021 (Sep 16)'!I34</f>
        <v>0</v>
      </c>
      <c r="J34" s="7">
        <f>'AHCCCS 2017-2021 (Update)'!J34-'AHCCCS 2017-2021 (Sep 16)'!J34</f>
        <v>0</v>
      </c>
      <c r="K34" s="7">
        <f>'AHCCCS 2017-2021 (Update)'!K34-'AHCCCS 2017-2021 (Sep 16)'!K34</f>
        <v>0</v>
      </c>
      <c r="L34" s="7">
        <f>'AHCCCS 2017-2021 (Update)'!L34-'AHCCCS 2017-2021 (Sep 16)'!L34</f>
        <v>0</v>
      </c>
      <c r="M34" s="7"/>
      <c r="N34" s="7">
        <f t="shared" ref="N34:N42" si="3">SUM(D34:L34)</f>
        <v>0</v>
      </c>
      <c r="O34" s="8"/>
      <c r="P34" s="41"/>
      <c r="R34" s="41"/>
      <c r="S34" s="41"/>
      <c r="T34" s="41"/>
      <c r="U34" s="41"/>
      <c r="V34" s="41"/>
    </row>
    <row r="35" spans="1:22" x14ac:dyDescent="0.2">
      <c r="B35" s="2" t="s">
        <v>11</v>
      </c>
      <c r="C35" s="7"/>
      <c r="D35" s="7">
        <f>'AHCCCS 2017-2021 (Update)'!D35-'AHCCCS 2017-2021 (Sep 16)'!D35</f>
        <v>0</v>
      </c>
      <c r="E35" s="7">
        <f>'AHCCCS 2017-2021 (Update)'!E35-'AHCCCS 2017-2021 (Sep 16)'!E35</f>
        <v>0</v>
      </c>
      <c r="F35" s="7">
        <f>'AHCCCS 2017-2021 (Update)'!F35-'AHCCCS 2017-2021 (Sep 16)'!F35</f>
        <v>0</v>
      </c>
      <c r="G35" s="7">
        <f>'AHCCCS 2017-2021 (Update)'!G35-'AHCCCS 2017-2021 (Sep 16)'!G35</f>
        <v>0</v>
      </c>
      <c r="H35" s="7">
        <f>'AHCCCS 2017-2021 (Update)'!H35-'AHCCCS 2017-2021 (Sep 16)'!H35</f>
        <v>0</v>
      </c>
      <c r="I35" s="7">
        <f>'AHCCCS 2017-2021 (Update)'!I35-'AHCCCS 2017-2021 (Sep 16)'!I35</f>
        <v>0</v>
      </c>
      <c r="J35" s="7">
        <f>'AHCCCS 2017-2021 (Update)'!J35-'AHCCCS 2017-2021 (Sep 16)'!J35</f>
        <v>0</v>
      </c>
      <c r="K35" s="7">
        <f>'AHCCCS 2017-2021 (Update)'!K35-'AHCCCS 2017-2021 (Sep 16)'!K35</f>
        <v>0</v>
      </c>
      <c r="L35" s="7">
        <f>'AHCCCS 2017-2021 (Update)'!L35-'AHCCCS 2017-2021 (Sep 16)'!L35</f>
        <v>0</v>
      </c>
      <c r="M35" s="7"/>
      <c r="N35" s="7">
        <f t="shared" si="3"/>
        <v>0</v>
      </c>
      <c r="O35" s="8"/>
      <c r="P35" s="41"/>
      <c r="Q35" s="8"/>
      <c r="R35" s="41"/>
      <c r="S35" s="41"/>
      <c r="T35" s="41"/>
      <c r="U35" s="41"/>
      <c r="V35" s="41"/>
    </row>
    <row r="36" spans="1:22" x14ac:dyDescent="0.2">
      <c r="B36" s="2" t="s">
        <v>13</v>
      </c>
      <c r="C36" s="7"/>
      <c r="D36" s="7">
        <f>'AHCCCS 2017-2021 (Update)'!D36-'AHCCCS 2017-2021 (Sep 16)'!D36</f>
        <v>0</v>
      </c>
      <c r="E36" s="7">
        <f>'AHCCCS 2017-2021 (Update)'!E36-'AHCCCS 2017-2021 (Sep 16)'!E36</f>
        <v>0</v>
      </c>
      <c r="F36" s="7">
        <f>'AHCCCS 2017-2021 (Update)'!F36-'AHCCCS 2017-2021 (Sep 16)'!F36</f>
        <v>0</v>
      </c>
      <c r="G36" s="7">
        <f>'AHCCCS 2017-2021 (Update)'!G36-'AHCCCS 2017-2021 (Sep 16)'!G36</f>
        <v>0</v>
      </c>
      <c r="H36" s="7">
        <f>'AHCCCS 2017-2021 (Update)'!H36-'AHCCCS 2017-2021 (Sep 16)'!H36</f>
        <v>0</v>
      </c>
      <c r="I36" s="7">
        <f>'AHCCCS 2017-2021 (Update)'!I36-'AHCCCS 2017-2021 (Sep 16)'!I36</f>
        <v>0</v>
      </c>
      <c r="J36" s="7">
        <f>'AHCCCS 2017-2021 (Update)'!J36-'AHCCCS 2017-2021 (Sep 16)'!J36</f>
        <v>0</v>
      </c>
      <c r="K36" s="7">
        <f>'AHCCCS 2017-2021 (Update)'!K36-'AHCCCS 2017-2021 (Sep 16)'!K36</f>
        <v>0</v>
      </c>
      <c r="L36" s="7">
        <f>'AHCCCS 2017-2021 (Update)'!L36-'AHCCCS 2017-2021 (Sep 16)'!L36</f>
        <v>0</v>
      </c>
      <c r="M36" s="10"/>
      <c r="N36" s="7">
        <f t="shared" si="3"/>
        <v>0</v>
      </c>
      <c r="O36" s="8"/>
      <c r="P36" s="41"/>
      <c r="Q36" s="8"/>
      <c r="R36" s="41"/>
      <c r="S36" s="41"/>
      <c r="T36" s="41"/>
      <c r="U36" s="41"/>
      <c r="V36" s="41"/>
    </row>
    <row r="37" spans="1:22" x14ac:dyDescent="0.2">
      <c r="B37" s="2" t="s">
        <v>14</v>
      </c>
      <c r="C37" s="7"/>
      <c r="D37" s="7">
        <f>'AHCCCS 2017-2021 (Update)'!D37-'AHCCCS 2017-2021 (Sep 16)'!D37</f>
        <v>0</v>
      </c>
      <c r="E37" s="7">
        <f>'AHCCCS 2017-2021 (Update)'!E37-'AHCCCS 2017-2021 (Sep 16)'!E37</f>
        <v>0</v>
      </c>
      <c r="F37" s="7">
        <f>'AHCCCS 2017-2021 (Update)'!F37-'AHCCCS 2017-2021 (Sep 16)'!F37</f>
        <v>0</v>
      </c>
      <c r="G37" s="7">
        <f>'AHCCCS 2017-2021 (Update)'!G37-'AHCCCS 2017-2021 (Sep 16)'!G37</f>
        <v>0</v>
      </c>
      <c r="H37" s="7">
        <f>'AHCCCS 2017-2021 (Update)'!H37-'AHCCCS 2017-2021 (Sep 16)'!H37</f>
        <v>0</v>
      </c>
      <c r="I37" s="7">
        <f>'AHCCCS 2017-2021 (Update)'!I37-'AHCCCS 2017-2021 (Sep 16)'!I37</f>
        <v>0</v>
      </c>
      <c r="J37" s="7">
        <f>'AHCCCS 2017-2021 (Update)'!J37-'AHCCCS 2017-2021 (Sep 16)'!J37</f>
        <v>0</v>
      </c>
      <c r="K37" s="7">
        <f>'AHCCCS 2017-2021 (Update)'!K37-'AHCCCS 2017-2021 (Sep 16)'!K37</f>
        <v>0</v>
      </c>
      <c r="L37" s="7">
        <f>'AHCCCS 2017-2021 (Update)'!L37-'AHCCCS 2017-2021 (Sep 16)'!L37</f>
        <v>0</v>
      </c>
      <c r="M37" s="7"/>
      <c r="N37" s="7">
        <f t="shared" si="3"/>
        <v>0</v>
      </c>
      <c r="O37" s="8"/>
      <c r="P37" s="41"/>
      <c r="Q37" s="8"/>
      <c r="R37" s="41"/>
      <c r="S37" s="41"/>
      <c r="T37" s="41"/>
      <c r="U37" s="41"/>
      <c r="V37" s="41"/>
    </row>
    <row r="38" spans="1:22" x14ac:dyDescent="0.2">
      <c r="B38" s="11" t="s">
        <v>16</v>
      </c>
      <c r="C38" s="7"/>
      <c r="D38" s="7">
        <f>'AHCCCS 2017-2021 (Update)'!D38-'AHCCCS 2017-2021 (Sep 16)'!D38</f>
        <v>0</v>
      </c>
      <c r="E38" s="7">
        <f>'AHCCCS 2017-2021 (Update)'!E38-'AHCCCS 2017-2021 (Sep 16)'!E38</f>
        <v>0</v>
      </c>
      <c r="F38" s="7">
        <f>'AHCCCS 2017-2021 (Update)'!F38-'AHCCCS 2017-2021 (Sep 16)'!F38</f>
        <v>0</v>
      </c>
      <c r="G38" s="7">
        <f>'AHCCCS 2017-2021 (Update)'!G38-'AHCCCS 2017-2021 (Sep 16)'!G38</f>
        <v>0</v>
      </c>
      <c r="H38" s="7">
        <f>'AHCCCS 2017-2021 (Update)'!H38-'AHCCCS 2017-2021 (Sep 16)'!H38</f>
        <v>0</v>
      </c>
      <c r="I38" s="7">
        <f>'AHCCCS 2017-2021 (Update)'!I38-'AHCCCS 2017-2021 (Sep 16)'!I38</f>
        <v>0</v>
      </c>
      <c r="J38" s="7">
        <f>'AHCCCS 2017-2021 (Update)'!J38-'AHCCCS 2017-2021 (Sep 16)'!J38</f>
        <v>0</v>
      </c>
      <c r="K38" s="7">
        <f>'AHCCCS 2017-2021 (Update)'!K38-'AHCCCS 2017-2021 (Sep 16)'!K38</f>
        <v>0</v>
      </c>
      <c r="L38" s="7">
        <f>'AHCCCS 2017-2021 (Update)'!L38-'AHCCCS 2017-2021 (Sep 16)'!L38</f>
        <v>0</v>
      </c>
      <c r="M38" s="10"/>
      <c r="N38" s="10">
        <f t="shared" si="3"/>
        <v>0</v>
      </c>
      <c r="O38" s="8"/>
      <c r="P38" s="41"/>
      <c r="Q38" s="25"/>
      <c r="R38" s="41"/>
      <c r="S38" s="41"/>
      <c r="T38" s="41"/>
      <c r="U38" s="41"/>
      <c r="V38" s="41"/>
    </row>
    <row r="39" spans="1:22" x14ac:dyDescent="0.2">
      <c r="B39" s="11" t="s">
        <v>40</v>
      </c>
      <c r="C39" s="7"/>
      <c r="D39" s="7">
        <f>'AHCCCS 2017-2021 (Update)'!D39-'AHCCCS 2017-2021 (Sep 16)'!D39</f>
        <v>0</v>
      </c>
      <c r="E39" s="7">
        <f>'AHCCCS 2017-2021 (Update)'!E39-'AHCCCS 2017-2021 (Sep 16)'!E39</f>
        <v>0</v>
      </c>
      <c r="F39" s="7">
        <f>'AHCCCS 2017-2021 (Update)'!F39-'AHCCCS 2017-2021 (Sep 16)'!F39</f>
        <v>0</v>
      </c>
      <c r="G39" s="7">
        <f>'AHCCCS 2017-2021 (Update)'!G39-'AHCCCS 2017-2021 (Sep 16)'!G39</f>
        <v>0</v>
      </c>
      <c r="H39" s="7">
        <f>'AHCCCS 2017-2021 (Update)'!H39-'AHCCCS 2017-2021 (Sep 16)'!H39</f>
        <v>0</v>
      </c>
      <c r="I39" s="7">
        <f>'AHCCCS 2017-2021 (Update)'!I39-'AHCCCS 2017-2021 (Sep 16)'!I39</f>
        <v>0</v>
      </c>
      <c r="J39" s="7">
        <f>'AHCCCS 2017-2021 (Update)'!J39-'AHCCCS 2017-2021 (Sep 16)'!J39</f>
        <v>0</v>
      </c>
      <c r="K39" s="7">
        <f>'AHCCCS 2017-2021 (Update)'!K39-'AHCCCS 2017-2021 (Sep 16)'!K39</f>
        <v>0</v>
      </c>
      <c r="L39" s="7">
        <f>'AHCCCS 2017-2021 (Update)'!L39-'AHCCCS 2017-2021 (Sep 16)'!L39</f>
        <v>0</v>
      </c>
      <c r="M39" s="10"/>
      <c r="N39" s="10">
        <f t="shared" si="3"/>
        <v>0</v>
      </c>
      <c r="O39" s="8"/>
      <c r="P39" s="41"/>
      <c r="Q39" s="25"/>
      <c r="R39" s="41"/>
      <c r="S39" s="41"/>
      <c r="T39" s="41"/>
      <c r="U39" s="41"/>
      <c r="V39" s="41"/>
    </row>
    <row r="40" spans="1:22" x14ac:dyDescent="0.2">
      <c r="B40" s="11" t="s">
        <v>24</v>
      </c>
      <c r="C40" s="7"/>
      <c r="D40" s="7">
        <f>'AHCCCS 2017-2021 (Update)'!D40-'AHCCCS 2017-2021 (Sep 16)'!D40</f>
        <v>0</v>
      </c>
      <c r="E40" s="10">
        <f>'AHCCCS 2017-2021 (Update)'!E40-'AHCCCS 2017-2021 (Sep 16)'!E40</f>
        <v>0</v>
      </c>
      <c r="F40" s="7">
        <f>'AHCCCS 2017-2021 (Update)'!F40-'AHCCCS 2017-2021 (Sep 16)'!F40</f>
        <v>0</v>
      </c>
      <c r="G40" s="10">
        <f>'AHCCCS 2017-2021 (Update)'!G40-'AHCCCS 2017-2021 (Sep 16)'!G40</f>
        <v>0</v>
      </c>
      <c r="H40" s="7">
        <f>'AHCCCS 2017-2021 (Update)'!H40-'AHCCCS 2017-2021 (Sep 16)'!H40</f>
        <v>0</v>
      </c>
      <c r="I40" s="10">
        <f>'AHCCCS 2017-2021 (Update)'!I40-'AHCCCS 2017-2021 (Sep 16)'!I40</f>
        <v>0</v>
      </c>
      <c r="J40" s="7">
        <f>'AHCCCS 2017-2021 (Update)'!J40-'AHCCCS 2017-2021 (Sep 16)'!J40</f>
        <v>0</v>
      </c>
      <c r="K40" s="10">
        <f>'AHCCCS 2017-2021 (Update)'!K40-'AHCCCS 2017-2021 (Sep 16)'!K40</f>
        <v>0</v>
      </c>
      <c r="L40" s="7">
        <f>'AHCCCS 2017-2021 (Update)'!L40-'AHCCCS 2017-2021 (Sep 16)'!L40</f>
        <v>0</v>
      </c>
      <c r="M40" s="10"/>
      <c r="N40" s="10">
        <f t="shared" si="3"/>
        <v>0</v>
      </c>
      <c r="O40" s="8"/>
      <c r="P40" s="41"/>
      <c r="Q40" s="25"/>
      <c r="R40" s="41"/>
      <c r="S40" s="41"/>
      <c r="T40" s="41"/>
      <c r="U40" s="41"/>
      <c r="V40" s="41"/>
    </row>
    <row r="41" spans="1:22" x14ac:dyDescent="0.2">
      <c r="B41" s="42" t="s">
        <v>25</v>
      </c>
      <c r="C41" s="7"/>
      <c r="D41" s="10">
        <f>'AHCCCS 2017-2021 (Update)'!D41-'AHCCCS 2017-2021 (Sep 16)'!D41</f>
        <v>0</v>
      </c>
      <c r="E41" s="10">
        <f>'AHCCCS 2017-2021 (Update)'!E41-'AHCCCS 2017-2021 (Sep 16)'!E41</f>
        <v>0</v>
      </c>
      <c r="F41" s="10">
        <f>'AHCCCS 2017-2021 (Update)'!F41-'AHCCCS 2017-2021 (Sep 16)'!F41</f>
        <v>0</v>
      </c>
      <c r="G41" s="10">
        <f>'AHCCCS 2017-2021 (Update)'!G41-'AHCCCS 2017-2021 (Sep 16)'!G41</f>
        <v>0</v>
      </c>
      <c r="H41" s="10">
        <f>'AHCCCS 2017-2021 (Update)'!H41-'AHCCCS 2017-2021 (Sep 16)'!H41</f>
        <v>0</v>
      </c>
      <c r="I41" s="10">
        <f>'AHCCCS 2017-2021 (Update)'!I41-'AHCCCS 2017-2021 (Sep 16)'!I41</f>
        <v>0</v>
      </c>
      <c r="J41" s="10">
        <f>'AHCCCS 2017-2021 (Update)'!J41-'AHCCCS 2017-2021 (Sep 16)'!J41</f>
        <v>0</v>
      </c>
      <c r="K41" s="10">
        <f>'AHCCCS 2017-2021 (Update)'!K41-'AHCCCS 2017-2021 (Sep 16)'!K41</f>
        <v>0</v>
      </c>
      <c r="L41" s="10">
        <f>'AHCCCS 2017-2021 (Update)'!L41-'AHCCCS 2017-2021 (Sep 16)'!L41</f>
        <v>0</v>
      </c>
      <c r="M41" s="10"/>
      <c r="N41" s="10">
        <f t="shared" si="3"/>
        <v>0</v>
      </c>
      <c r="O41" s="8"/>
      <c r="P41" s="41"/>
      <c r="Q41" s="25"/>
      <c r="R41" s="41"/>
      <c r="S41" s="41"/>
      <c r="T41" s="41"/>
      <c r="U41" s="41"/>
      <c r="V41" s="41"/>
    </row>
    <row r="42" spans="1:22" x14ac:dyDescent="0.2">
      <c r="B42" s="42" t="s">
        <v>79</v>
      </c>
      <c r="C42" s="7"/>
      <c r="D42" s="12">
        <v>0</v>
      </c>
      <c r="E42" s="10">
        <v>0</v>
      </c>
      <c r="F42" s="12">
        <v>0</v>
      </c>
      <c r="G42" s="10">
        <f>'AHCCCS 2017-2021 (Update)'!G42-'AHCCCS 2017-2021 (Sep 16)'!G42</f>
        <v>0</v>
      </c>
      <c r="H42" s="12">
        <v>0</v>
      </c>
      <c r="I42" s="10">
        <f>'AHCCCS 2017-2021 (Update)'!I42-'AHCCCS 2017-2021 (Sep 16)'!I42</f>
        <v>0</v>
      </c>
      <c r="J42" s="12">
        <v>0</v>
      </c>
      <c r="K42" s="10">
        <f>'AHCCCS 2017-2021 (Update)'!K42-'AHCCCS 2017-2021 (Sep 16)'!K42</f>
        <v>0</v>
      </c>
      <c r="L42" s="12">
        <v>0</v>
      </c>
      <c r="M42" s="10"/>
      <c r="N42" s="12">
        <f t="shared" si="3"/>
        <v>0</v>
      </c>
      <c r="O42" s="8"/>
      <c r="P42" s="41"/>
      <c r="Q42" s="25"/>
      <c r="R42" s="41"/>
      <c r="S42" s="41"/>
      <c r="T42" s="41"/>
      <c r="U42" s="41"/>
      <c r="V42" s="41"/>
    </row>
    <row r="43" spans="1:22" x14ac:dyDescent="0.2">
      <c r="B43" s="42" t="s">
        <v>26</v>
      </c>
      <c r="C43" s="7"/>
      <c r="D43" s="7">
        <f>SUM(D34:D42)</f>
        <v>0</v>
      </c>
      <c r="E43" s="7"/>
      <c r="F43" s="7">
        <f>SUM(F34:F42)</f>
        <v>0</v>
      </c>
      <c r="G43" s="7"/>
      <c r="H43" s="7">
        <f>SUM(H34:H42)</f>
        <v>0</v>
      </c>
      <c r="I43" s="7"/>
      <c r="J43" s="7">
        <f>SUM(J34:J42)</f>
        <v>0</v>
      </c>
      <c r="K43" s="7"/>
      <c r="L43" s="7">
        <f>SUM(L34:L42)</f>
        <v>0</v>
      </c>
      <c r="M43" s="7"/>
      <c r="N43" s="7">
        <f>SUM(N34:N42)</f>
        <v>0</v>
      </c>
      <c r="O43" s="8"/>
      <c r="P43" s="25"/>
      <c r="Q43" s="8"/>
      <c r="R43" s="8"/>
    </row>
    <row r="44" spans="1:22" x14ac:dyDescent="0.2">
      <c r="C44" s="7"/>
      <c r="D44" s="7"/>
      <c r="E44" s="7"/>
      <c r="F44" s="7"/>
      <c r="G44" s="7"/>
      <c r="H44" s="7"/>
      <c r="I44" s="7"/>
      <c r="J44" s="7"/>
      <c r="K44" s="7"/>
      <c r="L44" s="7"/>
      <c r="M44" s="7"/>
      <c r="N44" s="7"/>
      <c r="O44" s="8"/>
      <c r="P44" s="31"/>
    </row>
    <row r="45" spans="1:22" x14ac:dyDescent="0.2">
      <c r="B45" s="2" t="s">
        <v>27</v>
      </c>
      <c r="C45" s="7"/>
      <c r="D45" s="12">
        <f>D28</f>
        <v>0</v>
      </c>
      <c r="E45" s="7"/>
      <c r="F45" s="12">
        <f>F28</f>
        <v>0</v>
      </c>
      <c r="G45" s="7"/>
      <c r="H45" s="12">
        <f>H28</f>
        <v>0</v>
      </c>
      <c r="I45" s="7"/>
      <c r="J45" s="12">
        <f>J28</f>
        <v>0</v>
      </c>
      <c r="K45" s="7"/>
      <c r="L45" s="12">
        <f>L28</f>
        <v>0</v>
      </c>
      <c r="M45" s="7"/>
      <c r="N45" s="12">
        <f>SUM(D45:L45)</f>
        <v>0</v>
      </c>
      <c r="P45" s="32"/>
    </row>
    <row r="46" spans="1:22" x14ac:dyDescent="0.2">
      <c r="C46" s="7"/>
      <c r="D46" s="7"/>
      <c r="E46" s="7"/>
      <c r="F46" s="7"/>
      <c r="G46" s="7"/>
      <c r="H46" s="7"/>
      <c r="I46" s="7"/>
      <c r="J46" s="7"/>
      <c r="K46" s="7"/>
      <c r="L46" s="7"/>
      <c r="M46" s="7"/>
      <c r="N46" s="7"/>
      <c r="P46" s="31"/>
    </row>
    <row r="47" spans="1:22" ht="13.5" thickBot="1" x14ac:dyDescent="0.25">
      <c r="A47" s="2" t="s">
        <v>28</v>
      </c>
      <c r="C47" s="7"/>
      <c r="D47" s="27">
        <f>D45+D43</f>
        <v>0</v>
      </c>
      <c r="E47" s="7"/>
      <c r="F47" s="27">
        <f>F45+F43</f>
        <v>0</v>
      </c>
      <c r="G47" s="7"/>
      <c r="H47" s="27">
        <f>H45+H43</f>
        <v>0</v>
      </c>
      <c r="I47" s="7"/>
      <c r="J47" s="27">
        <f>J45+J43</f>
        <v>0</v>
      </c>
      <c r="K47" s="7"/>
      <c r="L47" s="27">
        <f>L45+L43</f>
        <v>0</v>
      </c>
      <c r="M47" s="7"/>
      <c r="N47" s="27">
        <f>N45+N43</f>
        <v>0</v>
      </c>
      <c r="P47" s="25"/>
    </row>
    <row r="48" spans="1:22" x14ac:dyDescent="0.2">
      <c r="C48" s="7"/>
      <c r="D48" s="8"/>
      <c r="E48" s="8"/>
      <c r="F48" s="8"/>
      <c r="G48" s="8"/>
      <c r="H48" s="8"/>
      <c r="I48" s="8"/>
      <c r="J48" s="8"/>
      <c r="K48" s="8"/>
      <c r="L48" s="8"/>
      <c r="M48" s="8">
        <f>M31-M47</f>
        <v>0</v>
      </c>
      <c r="N48" s="8"/>
      <c r="P48" s="24"/>
    </row>
    <row r="49" spans="1:24" x14ac:dyDescent="0.2">
      <c r="A49" s="2" t="s">
        <v>29</v>
      </c>
      <c r="C49" s="7"/>
      <c r="D49" s="20"/>
      <c r="E49" s="7"/>
      <c r="F49" s="20"/>
      <c r="G49" s="7"/>
      <c r="H49" s="20"/>
      <c r="I49" s="7"/>
      <c r="J49" s="20"/>
      <c r="K49" s="7"/>
      <c r="L49" s="20"/>
      <c r="M49" s="7"/>
      <c r="N49" s="10"/>
    </row>
    <row r="50" spans="1:24" x14ac:dyDescent="0.2">
      <c r="B50" s="2" t="s">
        <v>10</v>
      </c>
      <c r="C50" s="7"/>
      <c r="D50" s="23">
        <f>'AHCCCS 2017-2021 (Update)'!D50-'AHCCCS 2017-2021 (Sep 16)'!D50</f>
        <v>0</v>
      </c>
      <c r="E50" s="7">
        <f>'AHCCCS 2017-2021 (Update)'!E50-'AHCCCS 2017-2021 (Sep 16)'!E50</f>
        <v>0</v>
      </c>
      <c r="F50" s="23">
        <f>'AHCCCS 2017-2021 (Update)'!F50-'AHCCCS 2017-2021 (Sep 16)'!F50</f>
        <v>0</v>
      </c>
      <c r="G50" s="7">
        <f>'AHCCCS 2017-2021 (Update)'!G50-'AHCCCS 2017-2021 (Sep 16)'!G50</f>
        <v>0</v>
      </c>
      <c r="H50" s="23">
        <f>'AHCCCS 2017-2021 (Update)'!H50-'AHCCCS 2017-2021 (Sep 16)'!H50</f>
        <v>0</v>
      </c>
      <c r="I50" s="7">
        <f>'AHCCCS 2017-2021 (Update)'!I50-'AHCCCS 2017-2021 (Sep 16)'!I50</f>
        <v>0</v>
      </c>
      <c r="J50" s="23">
        <f>'AHCCCS 2017-2021 (Update)'!J50-'AHCCCS 2017-2021 (Sep 16)'!J50</f>
        <v>0</v>
      </c>
      <c r="K50" s="7">
        <f>'AHCCCS 2017-2021 (Update)'!K50-'AHCCCS 2017-2021 (Sep 16)'!K50</f>
        <v>0</v>
      </c>
      <c r="L50" s="23">
        <f>'AHCCCS 2017-2021 (Update)'!L50-'AHCCCS 2017-2021 (Sep 16)'!L50</f>
        <v>0</v>
      </c>
      <c r="M50" s="7"/>
      <c r="N50" s="23"/>
      <c r="O50" s="13"/>
      <c r="P50" s="13"/>
      <c r="Q50" s="13"/>
      <c r="R50" s="13"/>
      <c r="S50" s="13"/>
      <c r="T50" s="13"/>
      <c r="U50" s="13"/>
      <c r="V50" s="13"/>
      <c r="W50" s="13"/>
      <c r="X50" s="13"/>
    </row>
    <row r="51" spans="1:24" x14ac:dyDescent="0.2">
      <c r="B51" s="2" t="s">
        <v>11</v>
      </c>
      <c r="C51" s="7"/>
      <c r="D51" s="23">
        <f>'AHCCCS 2017-2021 (Update)'!D51-'AHCCCS 2017-2021 (Sep 16)'!D51</f>
        <v>0</v>
      </c>
      <c r="E51" s="7">
        <f>'AHCCCS 2017-2021 (Update)'!E51-'AHCCCS 2017-2021 (Sep 16)'!E51</f>
        <v>0</v>
      </c>
      <c r="F51" s="23">
        <f>'AHCCCS 2017-2021 (Update)'!F51-'AHCCCS 2017-2021 (Sep 16)'!F51</f>
        <v>0</v>
      </c>
      <c r="G51" s="7">
        <f>'AHCCCS 2017-2021 (Update)'!G51-'AHCCCS 2017-2021 (Sep 16)'!G51</f>
        <v>0</v>
      </c>
      <c r="H51" s="23">
        <f>'AHCCCS 2017-2021 (Update)'!H51-'AHCCCS 2017-2021 (Sep 16)'!H51</f>
        <v>0</v>
      </c>
      <c r="I51" s="7">
        <f>'AHCCCS 2017-2021 (Update)'!I51-'AHCCCS 2017-2021 (Sep 16)'!I51</f>
        <v>0</v>
      </c>
      <c r="J51" s="23">
        <f>'AHCCCS 2017-2021 (Update)'!J51-'AHCCCS 2017-2021 (Sep 16)'!J51</f>
        <v>0</v>
      </c>
      <c r="K51" s="7">
        <f>'AHCCCS 2017-2021 (Update)'!K51-'AHCCCS 2017-2021 (Sep 16)'!K51</f>
        <v>0</v>
      </c>
      <c r="L51" s="23">
        <f>'AHCCCS 2017-2021 (Update)'!L51-'AHCCCS 2017-2021 (Sep 16)'!L51</f>
        <v>0</v>
      </c>
      <c r="M51" s="7"/>
      <c r="N51" s="23"/>
      <c r="O51" s="13"/>
      <c r="P51" s="13"/>
      <c r="Q51" s="13"/>
      <c r="R51" s="13"/>
      <c r="S51" s="13"/>
      <c r="T51" s="13"/>
      <c r="U51" s="13"/>
      <c r="V51" s="13"/>
      <c r="W51" s="13"/>
      <c r="X51" s="13"/>
    </row>
    <row r="52" spans="1:24" x14ac:dyDescent="0.2">
      <c r="B52" s="2" t="s">
        <v>13</v>
      </c>
      <c r="C52" s="7"/>
      <c r="D52" s="23">
        <f>'AHCCCS 2017-2021 (Update)'!D52-'AHCCCS 2017-2021 (Sep 16)'!D52</f>
        <v>0</v>
      </c>
      <c r="E52" s="7">
        <f>'AHCCCS 2017-2021 (Update)'!E52-'AHCCCS 2017-2021 (Sep 16)'!E52</f>
        <v>0</v>
      </c>
      <c r="F52" s="23">
        <f>'AHCCCS 2017-2021 (Update)'!F52-'AHCCCS 2017-2021 (Sep 16)'!F52</f>
        <v>0</v>
      </c>
      <c r="G52" s="7">
        <f>'AHCCCS 2017-2021 (Update)'!G52-'AHCCCS 2017-2021 (Sep 16)'!G52</f>
        <v>0</v>
      </c>
      <c r="H52" s="23">
        <f>'AHCCCS 2017-2021 (Update)'!H52-'AHCCCS 2017-2021 (Sep 16)'!H52</f>
        <v>0</v>
      </c>
      <c r="I52" s="7">
        <f>'AHCCCS 2017-2021 (Update)'!I52-'AHCCCS 2017-2021 (Sep 16)'!I52</f>
        <v>0</v>
      </c>
      <c r="J52" s="23">
        <f>'AHCCCS 2017-2021 (Update)'!J52-'AHCCCS 2017-2021 (Sep 16)'!J52</f>
        <v>0</v>
      </c>
      <c r="K52" s="7">
        <f>'AHCCCS 2017-2021 (Update)'!K52-'AHCCCS 2017-2021 (Sep 16)'!K52</f>
        <v>0</v>
      </c>
      <c r="L52" s="23">
        <f>'AHCCCS 2017-2021 (Update)'!L52-'AHCCCS 2017-2021 (Sep 16)'!L52</f>
        <v>0</v>
      </c>
      <c r="M52" s="7"/>
      <c r="N52" s="23"/>
      <c r="O52" s="13"/>
      <c r="P52" s="13"/>
      <c r="Q52" s="13"/>
      <c r="R52" s="13"/>
      <c r="S52" s="13"/>
      <c r="T52" s="13"/>
      <c r="U52" s="13"/>
      <c r="V52" s="13"/>
      <c r="W52" s="13"/>
      <c r="X52" s="13"/>
    </row>
    <row r="53" spans="1:24" x14ac:dyDescent="0.2">
      <c r="B53" s="2" t="s">
        <v>14</v>
      </c>
      <c r="C53" s="7"/>
      <c r="D53" s="23">
        <f>'AHCCCS 2017-2021 (Update)'!D53-'AHCCCS 2017-2021 (Sep 16)'!D53</f>
        <v>0</v>
      </c>
      <c r="E53" s="7">
        <f>'AHCCCS 2017-2021 (Update)'!E53-'AHCCCS 2017-2021 (Sep 16)'!E53</f>
        <v>0</v>
      </c>
      <c r="F53" s="23">
        <f>'AHCCCS 2017-2021 (Update)'!F53-'AHCCCS 2017-2021 (Sep 16)'!F53</f>
        <v>0</v>
      </c>
      <c r="G53" s="7">
        <f>'AHCCCS 2017-2021 (Update)'!G53-'AHCCCS 2017-2021 (Sep 16)'!G53</f>
        <v>0</v>
      </c>
      <c r="H53" s="23">
        <f>'AHCCCS 2017-2021 (Update)'!H53-'AHCCCS 2017-2021 (Sep 16)'!H53</f>
        <v>0</v>
      </c>
      <c r="I53" s="7">
        <f>'AHCCCS 2017-2021 (Update)'!I53-'AHCCCS 2017-2021 (Sep 16)'!I53</f>
        <v>0</v>
      </c>
      <c r="J53" s="23">
        <f>'AHCCCS 2017-2021 (Update)'!J53-'AHCCCS 2017-2021 (Sep 16)'!J53</f>
        <v>0</v>
      </c>
      <c r="K53" s="7">
        <f>'AHCCCS 2017-2021 (Update)'!K53-'AHCCCS 2017-2021 (Sep 16)'!K53</f>
        <v>0</v>
      </c>
      <c r="L53" s="23">
        <f>'AHCCCS 2017-2021 (Update)'!L53-'AHCCCS 2017-2021 (Sep 16)'!L53</f>
        <v>0</v>
      </c>
      <c r="M53" s="7"/>
      <c r="N53" s="23"/>
      <c r="O53" s="13"/>
      <c r="P53" s="13"/>
      <c r="Q53" s="13"/>
      <c r="R53" s="13"/>
      <c r="S53" s="13"/>
      <c r="T53" s="13"/>
      <c r="U53" s="13"/>
      <c r="V53" s="13"/>
      <c r="W53" s="13"/>
      <c r="X53" s="13"/>
    </row>
    <row r="54" spans="1:24" x14ac:dyDescent="0.2">
      <c r="B54" s="11" t="s">
        <v>16</v>
      </c>
      <c r="C54" s="7"/>
      <c r="D54" s="23">
        <f>'AHCCCS 2017-2021 (Update)'!D54-'AHCCCS 2017-2021 (Sep 16)'!D54</f>
        <v>0</v>
      </c>
      <c r="E54" s="7">
        <f>'AHCCCS 2017-2021 (Update)'!E54-'AHCCCS 2017-2021 (Sep 16)'!E54</f>
        <v>0</v>
      </c>
      <c r="F54" s="23">
        <f>'AHCCCS 2017-2021 (Update)'!F54-'AHCCCS 2017-2021 (Sep 16)'!F54</f>
        <v>0</v>
      </c>
      <c r="G54" s="7">
        <f>'AHCCCS 2017-2021 (Update)'!G54-'AHCCCS 2017-2021 (Sep 16)'!G54</f>
        <v>0</v>
      </c>
      <c r="H54" s="23">
        <f>'AHCCCS 2017-2021 (Update)'!H54-'AHCCCS 2017-2021 (Sep 16)'!H54</f>
        <v>0</v>
      </c>
      <c r="I54" s="7">
        <f>'AHCCCS 2017-2021 (Update)'!I54-'AHCCCS 2017-2021 (Sep 16)'!I54</f>
        <v>0</v>
      </c>
      <c r="J54" s="23">
        <f>'AHCCCS 2017-2021 (Update)'!J54-'AHCCCS 2017-2021 (Sep 16)'!J54</f>
        <v>0</v>
      </c>
      <c r="K54" s="7">
        <f>'AHCCCS 2017-2021 (Update)'!K54-'AHCCCS 2017-2021 (Sep 16)'!K54</f>
        <v>0</v>
      </c>
      <c r="L54" s="23">
        <f>'AHCCCS 2017-2021 (Update)'!L54-'AHCCCS 2017-2021 (Sep 16)'!L54</f>
        <v>0</v>
      </c>
      <c r="M54" s="7"/>
      <c r="N54" s="23"/>
      <c r="O54" s="13"/>
      <c r="P54" s="13"/>
      <c r="Q54" s="13"/>
      <c r="R54" s="13"/>
      <c r="S54" s="13"/>
      <c r="T54" s="13"/>
      <c r="U54" s="13"/>
      <c r="V54" s="13"/>
      <c r="W54" s="13"/>
      <c r="X54" s="13"/>
    </row>
    <row r="55" spans="1:24" x14ac:dyDescent="0.2">
      <c r="C55" s="7"/>
      <c r="D55" s="17"/>
      <c r="E55" s="17"/>
      <c r="F55" s="17"/>
      <c r="G55" s="10"/>
      <c r="H55" s="17"/>
      <c r="I55" s="10"/>
      <c r="J55" s="17"/>
      <c r="K55" s="10"/>
      <c r="L55" s="17"/>
      <c r="M55" s="7"/>
      <c r="N55" s="23"/>
      <c r="O55" s="13"/>
      <c r="P55" s="7"/>
    </row>
    <row r="56" spans="1:24" x14ac:dyDescent="0.2">
      <c r="C56" s="7"/>
      <c r="D56" s="17"/>
      <c r="E56" s="17"/>
      <c r="F56" s="17"/>
      <c r="G56" s="10"/>
      <c r="H56" s="17"/>
      <c r="I56" s="10"/>
      <c r="J56" s="17"/>
      <c r="K56" s="10"/>
      <c r="L56" s="17"/>
      <c r="M56" s="7"/>
      <c r="N56" s="23"/>
      <c r="O56" s="13"/>
      <c r="P56" s="7"/>
    </row>
    <row r="57" spans="1:24" x14ac:dyDescent="0.2">
      <c r="A57" s="1" t="s">
        <v>41</v>
      </c>
      <c r="C57" s="33">
        <f>'AHCCCS 2017-2021 (Update)'!C57-'AHCCCS 2017-2021 (Sep 16)'!C57</f>
        <v>0</v>
      </c>
      <c r="D57" s="7"/>
      <c r="E57" s="7"/>
      <c r="F57" s="7"/>
      <c r="G57" s="7"/>
      <c r="H57" s="7"/>
      <c r="I57" s="7"/>
      <c r="J57" s="7"/>
      <c r="K57" s="7"/>
      <c r="L57" s="7"/>
      <c r="M57" s="7"/>
      <c r="N57" s="7"/>
      <c r="O57" s="8"/>
      <c r="P57" s="7"/>
    </row>
    <row r="58" spans="1:24" x14ac:dyDescent="0.2">
      <c r="A58" s="1" t="s">
        <v>42</v>
      </c>
      <c r="C58" s="7"/>
      <c r="D58" s="7">
        <v>0</v>
      </c>
      <c r="E58" s="7">
        <f>'AHCCCS 2017-2021 (Update)'!E58-'AHCCCS 2017-2021 (Sep 16)'!E58</f>
        <v>0</v>
      </c>
      <c r="F58" s="7">
        <v>0</v>
      </c>
      <c r="G58" s="7">
        <f>'AHCCCS 2017-2021 (Update)'!G58-'AHCCCS 2017-2021 (Sep 16)'!G58</f>
        <v>0</v>
      </c>
      <c r="H58" s="7">
        <v>0</v>
      </c>
      <c r="I58" s="7">
        <f>'AHCCCS 2017-2021 (Update)'!I58-'AHCCCS 2017-2021 (Sep 16)'!I58</f>
        <v>0</v>
      </c>
      <c r="J58" s="7">
        <v>0</v>
      </c>
      <c r="K58" s="7">
        <f>'AHCCCS 2017-2021 (Update)'!K58-'AHCCCS 2017-2021 (Sep 16)'!K58</f>
        <v>0</v>
      </c>
      <c r="L58" s="7">
        <v>0</v>
      </c>
      <c r="M58" s="7"/>
      <c r="N58" s="33"/>
      <c r="O58" s="33"/>
      <c r="P58" s="29"/>
      <c r="Q58" s="34"/>
    </row>
    <row r="59" spans="1:24" x14ac:dyDescent="0.2">
      <c r="A59" s="1" t="s">
        <v>43</v>
      </c>
      <c r="C59" s="7"/>
      <c r="D59" s="7">
        <v>0</v>
      </c>
      <c r="E59" s="7">
        <f>'AHCCCS 2017-2021 (Update)'!E59-'AHCCCS 2017-2021 (Sep 16)'!E59</f>
        <v>0</v>
      </c>
      <c r="F59" s="7">
        <v>0</v>
      </c>
      <c r="G59" s="7">
        <f>'AHCCCS 2017-2021 (Update)'!G59-'AHCCCS 2017-2021 (Sep 16)'!G59</f>
        <v>0</v>
      </c>
      <c r="H59" s="7">
        <v>0</v>
      </c>
      <c r="I59" s="7">
        <f>'AHCCCS 2017-2021 (Update)'!I59-'AHCCCS 2017-2021 (Sep 16)'!I59</f>
        <v>0</v>
      </c>
      <c r="J59" s="7">
        <v>0</v>
      </c>
      <c r="K59" s="7">
        <f>'AHCCCS 2017-2021 (Update)'!K59-'AHCCCS 2017-2021 (Sep 16)'!K59</f>
        <v>0</v>
      </c>
      <c r="L59" s="7">
        <v>0</v>
      </c>
      <c r="M59" s="7"/>
      <c r="N59" s="33"/>
      <c r="O59" s="33"/>
      <c r="P59" s="29"/>
      <c r="Q59" s="34"/>
    </row>
    <row r="60" spans="1:24" x14ac:dyDescent="0.2">
      <c r="A60" s="1" t="s">
        <v>44</v>
      </c>
      <c r="C60" s="7"/>
      <c r="D60" s="7">
        <v>0</v>
      </c>
      <c r="E60" s="7">
        <f>'AHCCCS 2017-2021 (Update)'!E60-'AHCCCS 2017-2021 (Sep 16)'!E60</f>
        <v>0</v>
      </c>
      <c r="F60" s="7">
        <v>0</v>
      </c>
      <c r="G60" s="7">
        <f>'AHCCCS 2017-2021 (Update)'!G60-'AHCCCS 2017-2021 (Sep 16)'!G60</f>
        <v>0</v>
      </c>
      <c r="H60" s="7">
        <v>0</v>
      </c>
      <c r="I60" s="7">
        <f>'AHCCCS 2017-2021 (Update)'!I60-'AHCCCS 2017-2021 (Sep 16)'!I60</f>
        <v>0</v>
      </c>
      <c r="J60" s="7">
        <v>0</v>
      </c>
      <c r="K60" s="7">
        <f>'AHCCCS 2017-2021 (Update)'!K60-'AHCCCS 2017-2021 (Sep 16)'!K60</f>
        <v>0</v>
      </c>
      <c r="L60" s="7">
        <v>0</v>
      </c>
      <c r="M60" s="7"/>
      <c r="N60" s="35">
        <f>L60</f>
        <v>0</v>
      </c>
      <c r="O60" s="35"/>
      <c r="P60" s="7"/>
      <c r="Q60" s="8"/>
    </row>
    <row r="61" spans="1:24" x14ac:dyDescent="0.2">
      <c r="A61" s="1"/>
      <c r="C61" s="7"/>
      <c r="D61" s="8"/>
      <c r="E61" s="7"/>
      <c r="F61" s="8"/>
      <c r="G61" s="7"/>
      <c r="H61" s="8"/>
      <c r="I61" s="7"/>
      <c r="J61" s="8"/>
      <c r="K61" s="7"/>
      <c r="L61" s="8"/>
      <c r="M61" s="7"/>
      <c r="N61" s="8"/>
      <c r="O61" s="8"/>
      <c r="P61" s="7"/>
    </row>
    <row r="62" spans="1:24" x14ac:dyDescent="0.2">
      <c r="A62" s="11" t="s">
        <v>32</v>
      </c>
      <c r="C62" s="7"/>
      <c r="D62" s="8"/>
      <c r="E62" s="7"/>
      <c r="F62" s="8"/>
      <c r="G62" s="7"/>
      <c r="H62" s="8"/>
      <c r="I62" s="7"/>
      <c r="J62" s="8"/>
      <c r="K62" s="7"/>
      <c r="L62" s="8"/>
      <c r="M62" s="7"/>
      <c r="N62" s="8"/>
      <c r="O62" s="8"/>
      <c r="P62" s="7"/>
    </row>
    <row r="63" spans="1:24" x14ac:dyDescent="0.2">
      <c r="A63" s="1"/>
      <c r="B63" s="2" t="s">
        <v>10</v>
      </c>
      <c r="C63" s="7"/>
      <c r="D63" s="7">
        <f>'AHCCCS 2017-2021 (Update)'!D63-'AHCCCS 2017-2021 (Sep 16)'!D63</f>
        <v>0</v>
      </c>
      <c r="E63" s="7">
        <f>'AHCCCS 2017-2021 (Update)'!E63-'AHCCCS 2017-2021 (Sep 16)'!E63</f>
        <v>0</v>
      </c>
      <c r="F63" s="7">
        <f>'AHCCCS 2017-2021 (Update)'!F63-'AHCCCS 2017-2021 (Sep 16)'!F63</f>
        <v>0</v>
      </c>
      <c r="G63" s="7">
        <f>'AHCCCS 2017-2021 (Update)'!G63-'AHCCCS 2017-2021 (Sep 16)'!G63</f>
        <v>0</v>
      </c>
      <c r="H63" s="7">
        <f>'AHCCCS 2017-2021 (Update)'!H63-'AHCCCS 2017-2021 (Sep 16)'!H63</f>
        <v>0</v>
      </c>
      <c r="I63" s="7">
        <f>'AHCCCS 2017-2021 (Update)'!I63-'AHCCCS 2017-2021 (Sep 16)'!I63</f>
        <v>0</v>
      </c>
      <c r="J63" s="7">
        <f>'AHCCCS 2017-2021 (Update)'!J63-'AHCCCS 2017-2021 (Sep 16)'!J63</f>
        <v>0</v>
      </c>
      <c r="K63" s="7">
        <f>'AHCCCS 2017-2021 (Update)'!K63-'AHCCCS 2017-2021 (Sep 16)'!K63</f>
        <v>0</v>
      </c>
      <c r="L63" s="7">
        <f>'AHCCCS 2017-2021 (Update)'!L63-'AHCCCS 2017-2021 (Sep 16)'!L63</f>
        <v>0</v>
      </c>
      <c r="M63" s="7"/>
      <c r="N63" s="7">
        <f t="shared" ref="N63:N71" si="4">SUM(D63:M63)</f>
        <v>0</v>
      </c>
      <c r="O63" s="7"/>
      <c r="P63" s="7"/>
    </row>
    <row r="64" spans="1:24" x14ac:dyDescent="0.2">
      <c r="A64" s="1"/>
      <c r="B64" s="2" t="s">
        <v>11</v>
      </c>
      <c r="C64" s="7"/>
      <c r="D64" s="7">
        <f>'AHCCCS 2017-2021 (Update)'!D64-'AHCCCS 2017-2021 (Sep 16)'!D64</f>
        <v>0</v>
      </c>
      <c r="E64" s="7">
        <f>'AHCCCS 2017-2021 (Update)'!E64-'AHCCCS 2017-2021 (Sep 16)'!E64</f>
        <v>0</v>
      </c>
      <c r="F64" s="7">
        <f>'AHCCCS 2017-2021 (Update)'!F64-'AHCCCS 2017-2021 (Sep 16)'!F64</f>
        <v>0</v>
      </c>
      <c r="G64" s="7">
        <f>'AHCCCS 2017-2021 (Update)'!G64-'AHCCCS 2017-2021 (Sep 16)'!G64</f>
        <v>0</v>
      </c>
      <c r="H64" s="7">
        <f>'AHCCCS 2017-2021 (Update)'!H64-'AHCCCS 2017-2021 (Sep 16)'!H64</f>
        <v>0</v>
      </c>
      <c r="I64" s="7">
        <f>'AHCCCS 2017-2021 (Update)'!I64-'AHCCCS 2017-2021 (Sep 16)'!I64</f>
        <v>0</v>
      </c>
      <c r="J64" s="7">
        <f>'AHCCCS 2017-2021 (Update)'!J64-'AHCCCS 2017-2021 (Sep 16)'!J64</f>
        <v>0</v>
      </c>
      <c r="K64" s="7">
        <f>'AHCCCS 2017-2021 (Update)'!K64-'AHCCCS 2017-2021 (Sep 16)'!K64</f>
        <v>0</v>
      </c>
      <c r="L64" s="7">
        <f>'AHCCCS 2017-2021 (Update)'!L64-'AHCCCS 2017-2021 (Sep 16)'!L64</f>
        <v>0</v>
      </c>
      <c r="M64" s="7"/>
      <c r="N64" s="7">
        <f t="shared" si="4"/>
        <v>0</v>
      </c>
      <c r="O64" s="7"/>
      <c r="P64" s="7"/>
    </row>
    <row r="65" spans="1:16" x14ac:dyDescent="0.2">
      <c r="A65" s="1"/>
      <c r="B65" s="2" t="s">
        <v>13</v>
      </c>
      <c r="C65" s="7"/>
      <c r="D65" s="7">
        <f>'AHCCCS 2017-2021 (Update)'!D65-'AHCCCS 2017-2021 (Sep 16)'!D65</f>
        <v>0</v>
      </c>
      <c r="E65" s="7">
        <f>'AHCCCS 2017-2021 (Update)'!E65-'AHCCCS 2017-2021 (Sep 16)'!E65</f>
        <v>0</v>
      </c>
      <c r="F65" s="7">
        <f>'AHCCCS 2017-2021 (Update)'!F65-'AHCCCS 2017-2021 (Sep 16)'!F65</f>
        <v>0</v>
      </c>
      <c r="G65" s="7">
        <f>'AHCCCS 2017-2021 (Update)'!G65-'AHCCCS 2017-2021 (Sep 16)'!G65</f>
        <v>0</v>
      </c>
      <c r="H65" s="7">
        <f>'AHCCCS 2017-2021 (Update)'!H65-'AHCCCS 2017-2021 (Sep 16)'!H65</f>
        <v>0</v>
      </c>
      <c r="I65" s="7">
        <f>'AHCCCS 2017-2021 (Update)'!I65-'AHCCCS 2017-2021 (Sep 16)'!I65</f>
        <v>0</v>
      </c>
      <c r="J65" s="7">
        <f>'AHCCCS 2017-2021 (Update)'!J65-'AHCCCS 2017-2021 (Sep 16)'!J65</f>
        <v>0</v>
      </c>
      <c r="K65" s="7">
        <f>'AHCCCS 2017-2021 (Update)'!K65-'AHCCCS 2017-2021 (Sep 16)'!K65</f>
        <v>0</v>
      </c>
      <c r="L65" s="7">
        <f>'AHCCCS 2017-2021 (Update)'!L65-'AHCCCS 2017-2021 (Sep 16)'!L65</f>
        <v>0</v>
      </c>
      <c r="M65" s="10"/>
      <c r="N65" s="7">
        <f t="shared" si="4"/>
        <v>0</v>
      </c>
      <c r="O65" s="7"/>
      <c r="P65" s="7"/>
    </row>
    <row r="66" spans="1:16" x14ac:dyDescent="0.2">
      <c r="A66" s="1"/>
      <c r="B66" s="2" t="s">
        <v>14</v>
      </c>
      <c r="C66" s="7"/>
      <c r="D66" s="7">
        <f>'AHCCCS 2017-2021 (Update)'!D66-'AHCCCS 2017-2021 (Sep 16)'!D66</f>
        <v>0</v>
      </c>
      <c r="E66" s="7">
        <f>'AHCCCS 2017-2021 (Update)'!E66-'AHCCCS 2017-2021 (Sep 16)'!E66</f>
        <v>0</v>
      </c>
      <c r="F66" s="7">
        <f>'AHCCCS 2017-2021 (Update)'!F66-'AHCCCS 2017-2021 (Sep 16)'!F66</f>
        <v>0</v>
      </c>
      <c r="G66" s="7">
        <f>'AHCCCS 2017-2021 (Update)'!G66-'AHCCCS 2017-2021 (Sep 16)'!G66</f>
        <v>0</v>
      </c>
      <c r="H66" s="7">
        <f>'AHCCCS 2017-2021 (Update)'!H66-'AHCCCS 2017-2021 (Sep 16)'!H66</f>
        <v>0</v>
      </c>
      <c r="I66" s="7">
        <f>'AHCCCS 2017-2021 (Update)'!I66-'AHCCCS 2017-2021 (Sep 16)'!I66</f>
        <v>0</v>
      </c>
      <c r="J66" s="7">
        <f>'AHCCCS 2017-2021 (Update)'!J66-'AHCCCS 2017-2021 (Sep 16)'!J66</f>
        <v>0</v>
      </c>
      <c r="K66" s="7">
        <f>'AHCCCS 2017-2021 (Update)'!K66-'AHCCCS 2017-2021 (Sep 16)'!K66</f>
        <v>0</v>
      </c>
      <c r="L66" s="7">
        <f>'AHCCCS 2017-2021 (Update)'!L66-'AHCCCS 2017-2021 (Sep 16)'!L66</f>
        <v>0</v>
      </c>
      <c r="M66" s="7"/>
      <c r="N66" s="7">
        <f t="shared" si="4"/>
        <v>0</v>
      </c>
      <c r="O66" s="7"/>
      <c r="P66" s="7"/>
    </row>
    <row r="67" spans="1:16" x14ac:dyDescent="0.2">
      <c r="A67" s="1"/>
      <c r="B67" s="11" t="s">
        <v>16</v>
      </c>
      <c r="C67" s="7"/>
      <c r="D67" s="7">
        <f>'AHCCCS 2017-2021 (Update)'!D67-'AHCCCS 2017-2021 (Sep 16)'!D67</f>
        <v>0</v>
      </c>
      <c r="E67" s="7">
        <f>'AHCCCS 2017-2021 (Update)'!E67-'AHCCCS 2017-2021 (Sep 16)'!E67</f>
        <v>0</v>
      </c>
      <c r="F67" s="7">
        <f>'AHCCCS 2017-2021 (Update)'!F67-'AHCCCS 2017-2021 (Sep 16)'!F67</f>
        <v>0</v>
      </c>
      <c r="G67" s="7">
        <f>'AHCCCS 2017-2021 (Update)'!G67-'AHCCCS 2017-2021 (Sep 16)'!G67</f>
        <v>0</v>
      </c>
      <c r="H67" s="7">
        <f>'AHCCCS 2017-2021 (Update)'!H67-'AHCCCS 2017-2021 (Sep 16)'!H67</f>
        <v>0</v>
      </c>
      <c r="I67" s="7">
        <f>'AHCCCS 2017-2021 (Update)'!I67-'AHCCCS 2017-2021 (Sep 16)'!I67</f>
        <v>0</v>
      </c>
      <c r="J67" s="7">
        <f>'AHCCCS 2017-2021 (Update)'!J67-'AHCCCS 2017-2021 (Sep 16)'!J67</f>
        <v>0</v>
      </c>
      <c r="K67" s="7">
        <f>'AHCCCS 2017-2021 (Update)'!K67-'AHCCCS 2017-2021 (Sep 16)'!K67</f>
        <v>0</v>
      </c>
      <c r="L67" s="7">
        <f>'AHCCCS 2017-2021 (Update)'!L67-'AHCCCS 2017-2021 (Sep 16)'!L67</f>
        <v>0</v>
      </c>
      <c r="M67" s="10"/>
      <c r="N67" s="10">
        <f t="shared" si="4"/>
        <v>0</v>
      </c>
      <c r="O67" s="7"/>
      <c r="P67" s="7"/>
    </row>
    <row r="68" spans="1:16" x14ac:dyDescent="0.2">
      <c r="A68" s="1"/>
      <c r="B68" s="11" t="s">
        <v>40</v>
      </c>
      <c r="C68" s="7"/>
      <c r="D68" s="7">
        <f>'AHCCCS 2017-2021 (Update)'!D68-'AHCCCS 2017-2021 (Sep 16)'!D68</f>
        <v>0</v>
      </c>
      <c r="E68" s="7">
        <f>'AHCCCS 2017-2021 (Update)'!E68-'AHCCCS 2017-2021 (Sep 16)'!E68</f>
        <v>0</v>
      </c>
      <c r="F68" s="7">
        <f>'AHCCCS 2017-2021 (Update)'!F68-'AHCCCS 2017-2021 (Sep 16)'!F68</f>
        <v>0</v>
      </c>
      <c r="G68" s="7">
        <f>'AHCCCS 2017-2021 (Update)'!G68-'AHCCCS 2017-2021 (Sep 16)'!G68</f>
        <v>0</v>
      </c>
      <c r="H68" s="7">
        <f>'AHCCCS 2017-2021 (Update)'!H68-'AHCCCS 2017-2021 (Sep 16)'!H68</f>
        <v>0</v>
      </c>
      <c r="I68" s="7">
        <f>'AHCCCS 2017-2021 (Update)'!I68-'AHCCCS 2017-2021 (Sep 16)'!I68</f>
        <v>0</v>
      </c>
      <c r="J68" s="7">
        <f>'AHCCCS 2017-2021 (Update)'!J68-'AHCCCS 2017-2021 (Sep 16)'!J68</f>
        <v>0</v>
      </c>
      <c r="K68" s="7">
        <f>'AHCCCS 2017-2021 (Update)'!K68-'AHCCCS 2017-2021 (Sep 16)'!K68</f>
        <v>0</v>
      </c>
      <c r="L68" s="7">
        <f>'AHCCCS 2017-2021 (Update)'!L68-'AHCCCS 2017-2021 (Sep 16)'!L68</f>
        <v>0</v>
      </c>
      <c r="M68" s="10"/>
      <c r="N68" s="10">
        <f t="shared" si="4"/>
        <v>0</v>
      </c>
      <c r="O68" s="7"/>
      <c r="P68" s="7"/>
    </row>
    <row r="69" spans="1:16" x14ac:dyDescent="0.2">
      <c r="A69" s="1"/>
      <c r="B69" s="11" t="s">
        <v>24</v>
      </c>
      <c r="C69" s="7"/>
      <c r="D69" s="7">
        <f>'AHCCCS 2017-2021 (Update)'!D69-'AHCCCS 2017-2021 (Sep 16)'!D69</f>
        <v>0</v>
      </c>
      <c r="E69" s="10">
        <f>'AHCCCS 2017-2021 (Update)'!E69-'AHCCCS 2017-2021 (Sep 16)'!E69</f>
        <v>0</v>
      </c>
      <c r="F69" s="7">
        <f>'AHCCCS 2017-2021 (Update)'!F69-'AHCCCS 2017-2021 (Sep 16)'!F69</f>
        <v>0</v>
      </c>
      <c r="G69" s="10">
        <f>'AHCCCS 2017-2021 (Update)'!G69-'AHCCCS 2017-2021 (Sep 16)'!G69</f>
        <v>0</v>
      </c>
      <c r="H69" s="7">
        <f>'AHCCCS 2017-2021 (Update)'!H69-'AHCCCS 2017-2021 (Sep 16)'!H69</f>
        <v>0</v>
      </c>
      <c r="I69" s="10">
        <f>'AHCCCS 2017-2021 (Update)'!I69-'AHCCCS 2017-2021 (Sep 16)'!I69</f>
        <v>0</v>
      </c>
      <c r="J69" s="7">
        <f>'AHCCCS 2017-2021 (Update)'!J69-'AHCCCS 2017-2021 (Sep 16)'!J69</f>
        <v>0</v>
      </c>
      <c r="K69" s="10">
        <f>'AHCCCS 2017-2021 (Update)'!K69-'AHCCCS 2017-2021 (Sep 16)'!K69</f>
        <v>0</v>
      </c>
      <c r="L69" s="7">
        <f>'AHCCCS 2017-2021 (Update)'!L69-'AHCCCS 2017-2021 (Sep 16)'!L69</f>
        <v>0</v>
      </c>
      <c r="M69" s="10"/>
      <c r="N69" s="10">
        <f t="shared" si="4"/>
        <v>0</v>
      </c>
      <c r="O69" s="7"/>
      <c r="P69" s="7"/>
    </row>
    <row r="70" spans="1:16" x14ac:dyDescent="0.2">
      <c r="A70" s="1"/>
      <c r="B70" s="42" t="s">
        <v>25</v>
      </c>
      <c r="C70" s="7"/>
      <c r="D70" s="10">
        <f>'AHCCCS 2017-2021 (Update)'!D70-'AHCCCS 2017-2021 (Sep 16)'!D70</f>
        <v>0</v>
      </c>
      <c r="E70" s="10">
        <f>'AHCCCS 2017-2021 (Update)'!E70-'AHCCCS 2017-2021 (Sep 16)'!E70</f>
        <v>0</v>
      </c>
      <c r="F70" s="10">
        <f>'AHCCCS 2017-2021 (Update)'!F70-'AHCCCS 2017-2021 (Sep 16)'!F70</f>
        <v>0</v>
      </c>
      <c r="G70" s="10">
        <f>'AHCCCS 2017-2021 (Update)'!G70-'AHCCCS 2017-2021 (Sep 16)'!G70</f>
        <v>0</v>
      </c>
      <c r="H70" s="10">
        <f>'AHCCCS 2017-2021 (Update)'!H70-'AHCCCS 2017-2021 (Sep 16)'!H70</f>
        <v>0</v>
      </c>
      <c r="I70" s="10">
        <f>'AHCCCS 2017-2021 (Update)'!I70-'AHCCCS 2017-2021 (Sep 16)'!I70</f>
        <v>0</v>
      </c>
      <c r="J70" s="10">
        <f>'AHCCCS 2017-2021 (Update)'!J70-'AHCCCS 2017-2021 (Sep 16)'!J70</f>
        <v>0</v>
      </c>
      <c r="K70" s="10">
        <f>'AHCCCS 2017-2021 (Update)'!K70-'AHCCCS 2017-2021 (Sep 16)'!K70</f>
        <v>0</v>
      </c>
      <c r="L70" s="10">
        <f>'AHCCCS 2017-2021 (Update)'!L70-'AHCCCS 2017-2021 (Sep 16)'!L70</f>
        <v>0</v>
      </c>
      <c r="M70" s="10"/>
      <c r="N70" s="10">
        <f t="shared" si="4"/>
        <v>0</v>
      </c>
      <c r="O70" s="7"/>
      <c r="P70" s="7"/>
    </row>
    <row r="71" spans="1:16" x14ac:dyDescent="0.2">
      <c r="A71" s="1"/>
      <c r="B71" s="42" t="s">
        <v>79</v>
      </c>
      <c r="C71" s="7"/>
      <c r="D71" s="12">
        <v>0</v>
      </c>
      <c r="E71" s="10">
        <f>'AHCCCS 2017-2021 (Update)'!E71-'AHCCCS 2017-2021 (Sep 16)'!E71</f>
        <v>0</v>
      </c>
      <c r="F71" s="12">
        <v>0</v>
      </c>
      <c r="G71" s="10">
        <f>'AHCCCS 2017-2021 (Update)'!G71-'AHCCCS 2017-2021 (Sep 16)'!G71</f>
        <v>0</v>
      </c>
      <c r="H71" s="12">
        <v>0</v>
      </c>
      <c r="I71" s="10">
        <f>'AHCCCS 2017-2021 (Update)'!I71-'AHCCCS 2017-2021 (Sep 16)'!I71</f>
        <v>0</v>
      </c>
      <c r="J71" s="12">
        <v>0</v>
      </c>
      <c r="K71" s="10">
        <f>'AHCCCS 2017-2021 (Update)'!K71-'AHCCCS 2017-2021 (Sep 16)'!K71</f>
        <v>0</v>
      </c>
      <c r="L71" s="12">
        <v>0</v>
      </c>
      <c r="M71" s="10"/>
      <c r="N71" s="12">
        <f t="shared" si="4"/>
        <v>0</v>
      </c>
      <c r="O71" s="7"/>
      <c r="P71" s="7"/>
    </row>
    <row r="72" spans="1:16" x14ac:dyDescent="0.2">
      <c r="A72" s="1"/>
      <c r="C72" s="7"/>
      <c r="D72" s="7">
        <f>SUM(D63:D71)</f>
        <v>0</v>
      </c>
      <c r="E72" s="7"/>
      <c r="F72" s="7">
        <f>SUM(F63:F71)</f>
        <v>0</v>
      </c>
      <c r="G72" s="7"/>
      <c r="H72" s="7">
        <f>SUM(H63:H71)</f>
        <v>0</v>
      </c>
      <c r="I72" s="7"/>
      <c r="J72" s="7">
        <f>SUM(J63:J71)</f>
        <v>0</v>
      </c>
      <c r="K72" s="7"/>
      <c r="L72" s="7">
        <f>SUM(L63:L71)</f>
        <v>0</v>
      </c>
      <c r="M72" s="7"/>
      <c r="N72" s="7">
        <f>SUM(N63:N71)</f>
        <v>0</v>
      </c>
      <c r="O72" s="7"/>
      <c r="P72" s="7"/>
    </row>
    <row r="73" spans="1:16" x14ac:dyDescent="0.2">
      <c r="A73" s="11"/>
      <c r="C73" s="7"/>
      <c r="D73" s="8"/>
      <c r="E73" s="7"/>
      <c r="F73" s="8"/>
      <c r="G73" s="7"/>
      <c r="H73" s="8"/>
      <c r="I73" s="7"/>
      <c r="J73" s="8"/>
      <c r="K73" s="7"/>
      <c r="L73" s="8"/>
      <c r="M73" s="7"/>
      <c r="N73" s="8"/>
      <c r="O73" s="8"/>
      <c r="P73" s="8"/>
    </row>
    <row r="74" spans="1:16" ht="28.5" customHeight="1" x14ac:dyDescent="0.2">
      <c r="A74" s="1"/>
      <c r="B74" s="62" t="s">
        <v>80</v>
      </c>
      <c r="C74" s="62"/>
      <c r="D74" s="62"/>
      <c r="E74" s="62"/>
      <c r="F74" s="62"/>
      <c r="G74" s="62"/>
      <c r="H74" s="62"/>
      <c r="I74" s="62"/>
      <c r="J74" s="62"/>
      <c r="K74" s="62"/>
      <c r="L74" s="62"/>
      <c r="M74" s="62"/>
      <c r="N74" s="62"/>
      <c r="P74" s="8"/>
    </row>
    <row r="75" spans="1:16" x14ac:dyDescent="0.2">
      <c r="A75" s="1"/>
      <c r="C75" s="36"/>
      <c r="D75" s="36"/>
      <c r="E75" s="36"/>
      <c r="F75" s="36"/>
      <c r="G75" s="36"/>
      <c r="H75" s="36"/>
      <c r="I75" s="36"/>
      <c r="J75" s="36"/>
      <c r="K75" s="36"/>
      <c r="L75" s="36"/>
      <c r="M75" s="7"/>
      <c r="N75" s="36"/>
      <c r="P75" s="8"/>
    </row>
    <row r="76" spans="1:16" x14ac:dyDescent="0.2">
      <c r="A76" s="1"/>
      <c r="C76" s="36"/>
      <c r="D76" s="36"/>
      <c r="E76" s="36"/>
      <c r="F76" s="36"/>
      <c r="G76" s="36"/>
      <c r="H76" s="36"/>
      <c r="I76" s="36"/>
      <c r="J76" s="36"/>
      <c r="K76" s="36"/>
      <c r="L76" s="36"/>
      <c r="M76" s="7"/>
      <c r="N76" s="36"/>
      <c r="P76" s="8"/>
    </row>
    <row r="77" spans="1:16" x14ac:dyDescent="0.2">
      <c r="A77" s="1"/>
      <c r="C77" s="36"/>
      <c r="D77" s="36"/>
      <c r="E77" s="36"/>
      <c r="F77" s="36"/>
      <c r="G77" s="36"/>
      <c r="H77" s="36"/>
      <c r="I77" s="36"/>
      <c r="J77" s="36"/>
      <c r="K77" s="36"/>
      <c r="L77" s="36"/>
      <c r="M77" s="7"/>
      <c r="N77" s="36"/>
      <c r="P77" s="8"/>
    </row>
    <row r="78" spans="1:16" x14ac:dyDescent="0.2">
      <c r="A78" s="1"/>
      <c r="C78" s="36"/>
      <c r="D78" s="36"/>
      <c r="E78" s="36"/>
      <c r="F78" s="36"/>
      <c r="G78" s="36"/>
      <c r="H78" s="36"/>
      <c r="I78" s="36"/>
      <c r="J78" s="36"/>
      <c r="K78" s="36"/>
      <c r="L78" s="36"/>
      <c r="M78" s="7"/>
      <c r="N78" s="36"/>
      <c r="P78" s="8"/>
    </row>
    <row r="79" spans="1:16" x14ac:dyDescent="0.2">
      <c r="D79" s="36"/>
      <c r="F79" s="36"/>
      <c r="H79" s="36"/>
      <c r="J79" s="36"/>
      <c r="L79" s="36"/>
      <c r="N79" s="36"/>
    </row>
    <row r="80" spans="1:16" x14ac:dyDescent="0.2">
      <c r="C80" s="37"/>
      <c r="D80" s="37"/>
      <c r="E80" s="37"/>
      <c r="F80" s="37"/>
      <c r="H80" s="37"/>
      <c r="J80" s="37"/>
      <c r="L80" s="37"/>
      <c r="N80" s="8"/>
    </row>
    <row r="81" spans="1:14" x14ac:dyDescent="0.2">
      <c r="C81" s="37"/>
      <c r="D81" s="37"/>
      <c r="E81" s="37"/>
      <c r="F81" s="37"/>
      <c r="H81" s="37"/>
      <c r="J81" s="37"/>
      <c r="L81" s="37"/>
    </row>
    <row r="82" spans="1:14" x14ac:dyDescent="0.2">
      <c r="C82" s="37"/>
      <c r="D82" s="37"/>
      <c r="E82" s="37"/>
      <c r="F82" s="37"/>
      <c r="H82" s="37"/>
      <c r="J82" s="37"/>
      <c r="L82" s="37"/>
    </row>
    <row r="83" spans="1:14" x14ac:dyDescent="0.2">
      <c r="C83" s="37"/>
      <c r="D83" s="37"/>
      <c r="E83" s="37"/>
      <c r="F83" s="37"/>
      <c r="H83" s="37"/>
      <c r="J83" s="37"/>
      <c r="L83" s="37"/>
    </row>
    <row r="84" spans="1:14" x14ac:dyDescent="0.2">
      <c r="C84" s="37"/>
      <c r="D84" s="37"/>
      <c r="E84" s="37"/>
      <c r="F84" s="37"/>
      <c r="H84" s="37"/>
      <c r="J84" s="37"/>
      <c r="L84" s="37"/>
    </row>
    <row r="87" spans="1:14" hidden="1" x14ac:dyDescent="0.2">
      <c r="A87" s="2" t="s">
        <v>33</v>
      </c>
      <c r="C87" s="7"/>
      <c r="D87" s="7" t="e">
        <f>#REF!</f>
        <v>#REF!</v>
      </c>
      <c r="E87" s="7"/>
      <c r="F87" s="7" t="e">
        <f>#REF!</f>
        <v>#REF!</v>
      </c>
      <c r="G87" s="7"/>
      <c r="H87" s="7" t="e">
        <f>#REF!+#REF!</f>
        <v>#REF!</v>
      </c>
      <c r="J87" s="7"/>
      <c r="L87" s="7"/>
      <c r="N87" s="8"/>
    </row>
    <row r="88" spans="1:14" x14ac:dyDescent="0.2">
      <c r="C88" s="13"/>
      <c r="D88" s="13"/>
      <c r="E88" s="13"/>
      <c r="F88" s="13"/>
      <c r="H88" s="13"/>
      <c r="J88" s="13"/>
      <c r="L88" s="13"/>
    </row>
    <row r="89" spans="1:14" x14ac:dyDescent="0.2">
      <c r="D89" s="7"/>
      <c r="F89" s="7"/>
      <c r="H89" s="7"/>
      <c r="J89" s="7"/>
      <c r="L89" s="7"/>
    </row>
    <row r="90" spans="1:14" hidden="1" x14ac:dyDescent="0.2">
      <c r="A90" s="2">
        <v>1</v>
      </c>
      <c r="D90" s="7"/>
      <c r="F90" s="7"/>
      <c r="H90" s="7"/>
      <c r="J90" s="7"/>
      <c r="L90" s="7"/>
    </row>
    <row r="94" spans="1:14" x14ac:dyDescent="0.2">
      <c r="D94" s="8"/>
      <c r="F94" s="8"/>
      <c r="H94" s="8"/>
      <c r="J94" s="8"/>
      <c r="L94" s="8"/>
    </row>
    <row r="95" spans="1:14" x14ac:dyDescent="0.2">
      <c r="D95" s="20"/>
      <c r="F95" s="20"/>
      <c r="H95" s="20"/>
      <c r="J95" s="20"/>
      <c r="L95" s="20"/>
    </row>
    <row r="96" spans="1:14" x14ac:dyDescent="0.2">
      <c r="D96" s="20"/>
      <c r="F96" s="20"/>
      <c r="H96" s="20"/>
      <c r="J96" s="20"/>
      <c r="L96" s="20"/>
    </row>
    <row r="97" spans="4:12" x14ac:dyDescent="0.2">
      <c r="D97" s="20"/>
      <c r="F97" s="20"/>
      <c r="H97" s="20"/>
      <c r="J97" s="20"/>
      <c r="L97" s="20"/>
    </row>
    <row r="98" spans="4:12" x14ac:dyDescent="0.2">
      <c r="D98" s="20"/>
      <c r="F98" s="20"/>
      <c r="H98" s="20"/>
      <c r="J98" s="20"/>
      <c r="L98" s="20"/>
    </row>
    <row r="108" spans="4:12" x14ac:dyDescent="0.2">
      <c r="D108" s="8"/>
      <c r="F108" s="8"/>
      <c r="H108" s="8"/>
      <c r="J108" s="8"/>
      <c r="L108" s="8"/>
    </row>
    <row r="109" spans="4:12" x14ac:dyDescent="0.2">
      <c r="D109" s="8"/>
      <c r="F109" s="8"/>
      <c r="H109" s="8"/>
      <c r="J109" s="8"/>
      <c r="L109" s="8"/>
    </row>
    <row r="110" spans="4:12" x14ac:dyDescent="0.2">
      <c r="D110" s="8"/>
      <c r="F110" s="8"/>
      <c r="H110" s="8"/>
      <c r="J110" s="8"/>
      <c r="L110" s="8"/>
    </row>
    <row r="111" spans="4:12" x14ac:dyDescent="0.2">
      <c r="D111" s="8"/>
      <c r="F111" s="8"/>
      <c r="H111" s="8"/>
      <c r="J111" s="8"/>
      <c r="L111" s="8"/>
    </row>
    <row r="112" spans="4:12" x14ac:dyDescent="0.2">
      <c r="D112" s="8"/>
      <c r="F112" s="8"/>
      <c r="H112" s="8"/>
      <c r="J112" s="8"/>
      <c r="L112" s="8"/>
    </row>
  </sheetData>
  <mergeCells count="1">
    <mergeCell ref="B74:N74"/>
  </mergeCells>
  <printOptions horizontalCentered="1"/>
  <pageMargins left="0.7" right="0.7" top="1.25" bottom="0.5" header="0.3" footer="0.3"/>
  <pageSetup scale="60" orientation="portrait" r:id="rId1"/>
  <headerFooter alignWithMargins="0">
    <oddHeader xml:space="preserve">&amp;C&amp;"Arial,Bold"Arizona Health Care Cost Containment System
Budget Neutrality Status by Federal Fiscal Year
Total Funds - All Populations
For the Period October 1, 2016 - September 30, 2021
Updated 9-7-16
</oddHeader>
    <oddFooter>&amp;L&amp;8 DBF  &amp;D    &amp;T&amp;R&amp;8S:\BUD\SHARE\FY18 Prog\BN Update\2012-2021 BN Update - September 2016.xlsx</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A31" sqref="A31"/>
    </sheetView>
  </sheetViews>
  <sheetFormatPr defaultRowHeight="12.75" x14ac:dyDescent="0.2"/>
  <sheetData>
    <row r="1" spans="1:10" x14ac:dyDescent="0.2">
      <c r="A1" s="63" t="s">
        <v>45</v>
      </c>
      <c r="B1" s="63"/>
      <c r="C1" s="63"/>
      <c r="D1" s="63"/>
      <c r="E1" s="63"/>
      <c r="F1" s="63"/>
      <c r="G1" s="63"/>
      <c r="H1" s="63"/>
      <c r="I1" s="63"/>
      <c r="J1" s="63"/>
    </row>
    <row r="2" spans="1:10" x14ac:dyDescent="0.2">
      <c r="A2" s="63" t="s">
        <v>46</v>
      </c>
      <c r="B2" s="63"/>
      <c r="C2" s="63"/>
      <c r="D2" s="63"/>
      <c r="E2" s="63"/>
      <c r="F2" s="63"/>
      <c r="G2" s="63"/>
      <c r="H2" s="63"/>
      <c r="I2" s="63"/>
      <c r="J2" s="63"/>
    </row>
    <row r="3" spans="1:10" x14ac:dyDescent="0.2">
      <c r="A3" s="64" t="s">
        <v>63</v>
      </c>
      <c r="B3" s="64"/>
      <c r="C3" s="64"/>
      <c r="D3" s="64"/>
      <c r="E3" s="64"/>
      <c r="F3" s="64"/>
      <c r="G3" s="64"/>
      <c r="H3" s="64"/>
      <c r="I3" s="64"/>
      <c r="J3" s="64"/>
    </row>
    <row r="4" spans="1:10" x14ac:dyDescent="0.2">
      <c r="A4" s="63" t="s">
        <v>47</v>
      </c>
      <c r="B4" s="63"/>
      <c r="C4" s="63"/>
      <c r="D4" s="63"/>
      <c r="E4" s="63"/>
      <c r="F4" s="63"/>
      <c r="G4" s="63"/>
      <c r="H4" s="63"/>
      <c r="I4" s="63"/>
      <c r="J4" s="63"/>
    </row>
    <row r="6" spans="1:10" x14ac:dyDescent="0.2">
      <c r="A6" s="40" t="s">
        <v>49</v>
      </c>
    </row>
    <row r="7" spans="1:10" x14ac:dyDescent="0.2">
      <c r="A7" s="40" t="s">
        <v>48</v>
      </c>
    </row>
    <row r="9" spans="1:10" x14ac:dyDescent="0.2">
      <c r="A9" s="40" t="s">
        <v>50</v>
      </c>
    </row>
    <row r="10" spans="1:10" x14ac:dyDescent="0.2">
      <c r="A10" s="40" t="s">
        <v>51</v>
      </c>
    </row>
    <row r="12" spans="1:10" x14ac:dyDescent="0.2">
      <c r="A12" s="40" t="s">
        <v>52</v>
      </c>
    </row>
    <row r="13" spans="1:10" x14ac:dyDescent="0.2">
      <c r="A13" s="40" t="s">
        <v>53</v>
      </c>
    </row>
    <row r="15" spans="1:10" x14ac:dyDescent="0.2">
      <c r="A15" s="40" t="s">
        <v>54</v>
      </c>
    </row>
    <row r="16" spans="1:10" x14ac:dyDescent="0.2">
      <c r="A16" s="40" t="s">
        <v>51</v>
      </c>
    </row>
    <row r="18" spans="1:1" x14ac:dyDescent="0.2">
      <c r="A18" s="40" t="s">
        <v>64</v>
      </c>
    </row>
    <row r="19" spans="1:1" x14ac:dyDescent="0.2">
      <c r="A19" s="40" t="s">
        <v>60</v>
      </c>
    </row>
    <row r="20" spans="1:1" x14ac:dyDescent="0.2">
      <c r="A20" s="40" t="s">
        <v>61</v>
      </c>
    </row>
    <row r="22" spans="1:1" x14ac:dyDescent="0.2">
      <c r="A22" s="40" t="s">
        <v>55</v>
      </c>
    </row>
    <row r="23" spans="1:1" x14ac:dyDescent="0.2">
      <c r="A23" s="40" t="s">
        <v>56</v>
      </c>
    </row>
    <row r="24" spans="1:1" x14ac:dyDescent="0.2">
      <c r="A24" s="40" t="s">
        <v>62</v>
      </c>
    </row>
    <row r="26" spans="1:1" x14ac:dyDescent="0.2">
      <c r="A26" s="40" t="s">
        <v>59</v>
      </c>
    </row>
    <row r="27" spans="1:1" x14ac:dyDescent="0.2">
      <c r="A27" s="40" t="s">
        <v>57</v>
      </c>
    </row>
    <row r="28" spans="1:1" x14ac:dyDescent="0.2">
      <c r="A28" s="40" t="s">
        <v>58</v>
      </c>
    </row>
    <row r="30" spans="1:1" x14ac:dyDescent="0.2">
      <c r="A30" s="40" t="s">
        <v>65</v>
      </c>
    </row>
  </sheetData>
  <mergeCells count="4">
    <mergeCell ref="A1:J1"/>
    <mergeCell ref="A2:J2"/>
    <mergeCell ref="A3:J3"/>
    <mergeCell ref="A4:J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A31" sqref="A31"/>
    </sheetView>
  </sheetViews>
  <sheetFormatPr defaultRowHeight="12.75" x14ac:dyDescent="0.2"/>
  <cols>
    <col min="1" max="1" width="24.7109375" customWidth="1"/>
    <col min="2" max="7" width="12.7109375" customWidth="1"/>
  </cols>
  <sheetData>
    <row r="1" spans="1:7" ht="13.9" customHeight="1" x14ac:dyDescent="0.2">
      <c r="A1" s="65" t="s">
        <v>66</v>
      </c>
      <c r="B1" s="67" t="s">
        <v>67</v>
      </c>
      <c r="C1" s="46" t="s">
        <v>35</v>
      </c>
      <c r="D1" s="52" t="s">
        <v>36</v>
      </c>
      <c r="E1" s="50" t="s">
        <v>37</v>
      </c>
      <c r="F1" s="46" t="s">
        <v>38</v>
      </c>
      <c r="G1" s="43" t="s">
        <v>39</v>
      </c>
    </row>
    <row r="2" spans="1:7" ht="13.9" customHeight="1" x14ac:dyDescent="0.2">
      <c r="A2" s="66"/>
      <c r="B2" s="68"/>
      <c r="C2" s="55"/>
      <c r="D2" s="56"/>
      <c r="E2" s="57"/>
      <c r="F2" s="55"/>
      <c r="G2" s="58"/>
    </row>
    <row r="3" spans="1:7" ht="13.9" customHeight="1" x14ac:dyDescent="0.2">
      <c r="A3" s="66"/>
      <c r="B3" s="69"/>
      <c r="C3" s="47" t="s">
        <v>71</v>
      </c>
      <c r="D3" s="48" t="s">
        <v>72</v>
      </c>
      <c r="E3" s="51" t="s">
        <v>73</v>
      </c>
      <c r="F3" s="47" t="s">
        <v>74</v>
      </c>
      <c r="G3" s="49" t="s">
        <v>75</v>
      </c>
    </row>
    <row r="4" spans="1:7" ht="13.9" customHeight="1" x14ac:dyDescent="0.2">
      <c r="A4" s="45" t="s">
        <v>68</v>
      </c>
      <c r="B4" s="60">
        <v>4.4999999999999998E-2</v>
      </c>
      <c r="C4" s="53">
        <f>'AHCCCS 2017-2021 (Sep 16)'!D13</f>
        <v>749.11</v>
      </c>
      <c r="D4" s="53">
        <f>'AHCCCS 2017-2021 (Sep 16)'!F13</f>
        <v>782.82</v>
      </c>
      <c r="E4" s="53">
        <f>'AHCCCS 2017-2021 (Sep 16)'!H13</f>
        <v>818.05</v>
      </c>
      <c r="F4" s="53">
        <f>'AHCCCS 2017-2021 (Sep 16)'!J13</f>
        <v>854.86</v>
      </c>
      <c r="G4" s="53">
        <f>'AHCCCS 2017-2021 (Sep 16)'!L13</f>
        <v>893.33</v>
      </c>
    </row>
    <row r="5" spans="1:7" ht="13.9" customHeight="1" x14ac:dyDescent="0.2">
      <c r="A5" s="45" t="s">
        <v>11</v>
      </c>
      <c r="B5" s="60">
        <v>0.04</v>
      </c>
      <c r="C5" s="53">
        <f>'AHCCCS 2017-2021 (Sep 16)'!D14</f>
        <v>1162.52</v>
      </c>
      <c r="D5" s="53">
        <f>'AHCCCS 2017-2021 (Sep 16)'!F14</f>
        <v>1209.02</v>
      </c>
      <c r="E5" s="53">
        <f>'AHCCCS 2017-2021 (Sep 16)'!H14</f>
        <v>1257.3800000000001</v>
      </c>
      <c r="F5" s="53">
        <f>'AHCCCS 2017-2021 (Sep 16)'!J14</f>
        <v>1307.68</v>
      </c>
      <c r="G5" s="53">
        <f>'AHCCCS 2017-2021 (Sep 16)'!L14</f>
        <v>1359.99</v>
      </c>
    </row>
    <row r="6" spans="1:7" ht="13.9" customHeight="1" x14ac:dyDescent="0.2">
      <c r="A6" s="45" t="s">
        <v>76</v>
      </c>
      <c r="B6" s="60" t="s">
        <v>77</v>
      </c>
      <c r="C6" s="53">
        <f>'AHCCCS 2017-2021 (Sep 16)'!D17</f>
        <v>719.12462341945525</v>
      </c>
      <c r="D6" s="53">
        <f>'AHCCCS 2017-2021 (Sep 16)'!F17</f>
        <v>728.4544226695167</v>
      </c>
      <c r="E6" s="53">
        <f>'AHCCCS 2017-2021 (Sep 16)'!H17</f>
        <v>755.87736090308829</v>
      </c>
      <c r="F6" s="53">
        <f>'AHCCCS 2017-2021 (Sep 16)'!J17</f>
        <v>775.7534321874374</v>
      </c>
      <c r="G6" s="53">
        <f>'AHCCCS 2017-2021 (Sep 16)'!L17</f>
        <v>796.29314311264898</v>
      </c>
    </row>
    <row r="7" spans="1:7" ht="13.9" customHeight="1" x14ac:dyDescent="0.2">
      <c r="A7" s="45" t="s">
        <v>69</v>
      </c>
      <c r="B7" s="60">
        <v>3.6999999999999998E-2</v>
      </c>
      <c r="C7" s="53">
        <f>'AHCCCS 2017-2021 (Sep 16)'!D15</f>
        <v>6016.98</v>
      </c>
      <c r="D7" s="53">
        <f>'AHCCCS 2017-2021 (Sep 16)'!F15</f>
        <v>6239.61</v>
      </c>
      <c r="E7" s="53">
        <f>'AHCCCS 2017-2021 (Sep 16)'!H15</f>
        <v>6470.48</v>
      </c>
      <c r="F7" s="53">
        <f>'AHCCCS 2017-2021 (Sep 16)'!J15</f>
        <v>6709.89</v>
      </c>
      <c r="G7" s="53">
        <f>'AHCCCS 2017-2021 (Sep 16)'!L15</f>
        <v>6958.16</v>
      </c>
    </row>
    <row r="8" spans="1:7" ht="13.9" customHeight="1" x14ac:dyDescent="0.2">
      <c r="A8" s="44" t="s">
        <v>70</v>
      </c>
      <c r="B8" s="61">
        <v>0.04</v>
      </c>
      <c r="C8" s="54">
        <f>'AHCCCS 2017-2021 (Sep 16)'!D16</f>
        <v>6462.96</v>
      </c>
      <c r="D8" s="54">
        <f>'AHCCCS 2017-2021 (Sep 16)'!F16</f>
        <v>6721.48</v>
      </c>
      <c r="E8" s="54">
        <f>'AHCCCS 2017-2021 (Sep 16)'!H16</f>
        <v>6990.34</v>
      </c>
      <c r="F8" s="54">
        <f>'AHCCCS 2017-2021 (Sep 16)'!J16</f>
        <v>7269.95</v>
      </c>
      <c r="G8" s="54">
        <f>'AHCCCS 2017-2021 (Sep 16)'!L16</f>
        <v>7560.75</v>
      </c>
    </row>
    <row r="9" spans="1:7" x14ac:dyDescent="0.2">
      <c r="A9" s="59"/>
      <c r="B9" s="40"/>
      <c r="C9" s="40"/>
      <c r="D9" s="40"/>
      <c r="E9" s="40"/>
      <c r="F9" s="40"/>
      <c r="G9" s="40"/>
    </row>
    <row r="10" spans="1:7" x14ac:dyDescent="0.2">
      <c r="A10" s="59" t="s">
        <v>78</v>
      </c>
      <c r="B10" s="40"/>
      <c r="C10" s="40"/>
      <c r="D10" s="40"/>
      <c r="E10" s="40"/>
      <c r="F10" s="40"/>
      <c r="G10" s="40"/>
    </row>
  </sheetData>
  <mergeCells count="2">
    <mergeCell ref="A1:A3"/>
    <mergeCell ref="B1:B3"/>
  </mergeCells>
  <printOptions horizontalCentered="1"/>
  <pageMargins left="0.7" right="0.7" top="0.75" bottom="0.75" header="0.3" footer="0.3"/>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AHCCCS 2012-2016</vt:lpstr>
      <vt:lpstr>AHCCCS 2017-2021 (Sep 16)</vt:lpstr>
      <vt:lpstr>AHCCCS 2017-2021 (Update)</vt:lpstr>
      <vt:lpstr>AHCCCS 2017-2021 (IMD)</vt:lpstr>
      <vt:lpstr>AHCCCS 2017-2021 (SB 1092)</vt:lpstr>
      <vt:lpstr>Notes and Assumptions</vt:lpstr>
      <vt:lpstr>Table</vt:lpstr>
      <vt:lpstr>'AHCCCS 2012-2016'!Print_Area</vt:lpstr>
      <vt:lpstr>'AHCCCS 2017-2021 (IMD)'!Print_Area</vt:lpstr>
      <vt:lpstr>'AHCCCS 2017-2021 (SB 1092)'!Print_Area</vt:lpstr>
      <vt:lpstr>'AHCCCS 2017-2021 (Sep 16)'!Print_Area</vt:lpstr>
      <vt:lpstr>'AHCCCS 2017-2021 (Update)'!Print_Area</vt:lpstr>
      <vt:lpstr>Table!Print_Area</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Tegen, Jeffery</dc:creator>
  <cp:lastModifiedBy>Arif, Mohamed</cp:lastModifiedBy>
  <cp:lastPrinted>2017-02-28T23:18:12Z</cp:lastPrinted>
  <dcterms:created xsi:type="dcterms:W3CDTF">2016-06-17T20:31:17Z</dcterms:created>
  <dcterms:modified xsi:type="dcterms:W3CDTF">2017-02-28T23:53:28Z</dcterms:modified>
</cp:coreProperties>
</file>