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hcccs.sharepoint.com/sites/OODTI/Shared Documents/Contractors/ASU/"/>
    </mc:Choice>
  </mc:AlternateContent>
  <xr:revisionPtr revIDLastSave="23" documentId="13_ncr:1_{B3474989-85C9-43A6-890E-6A4FAA7E7121}" xr6:coauthVersionLast="45" xr6:coauthVersionMax="45" xr10:uidLastSave="{2ECAF980-A617-4052-81DB-8A3B381E1BE5}"/>
  <bookViews>
    <workbookView xWindow="25080" yWindow="900" windowWidth="25440" windowHeight="15390" xr2:uid="{8B090E85-BED2-424E-B47E-63D4B662BEA5}"/>
  </bookViews>
  <sheets>
    <sheet name="Adult PCP" sheetId="1" r:id="rId1"/>
    <sheet name="Adult BH" sheetId="2" r:id="rId2"/>
    <sheet name="Peds PCP" sheetId="3" r:id="rId3"/>
    <sheet name="Peds BH" sheetId="4" r:id="rId4"/>
    <sheet name="Justice" sheetId="6" r:id="rId5"/>
    <sheet name="Hospital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6" l="1"/>
  <c r="G11" i="5"/>
  <c r="G6" i="5"/>
  <c r="G5" i="5"/>
  <c r="G4" i="5"/>
  <c r="G14" i="6"/>
  <c r="G9" i="6"/>
  <c r="G7" i="6"/>
  <c r="G6" i="6"/>
  <c r="G5" i="6"/>
  <c r="G4" i="6"/>
  <c r="G13" i="4"/>
  <c r="G8" i="4"/>
  <c r="G7" i="4"/>
  <c r="G6" i="4"/>
  <c r="G5" i="4"/>
  <c r="G4" i="4"/>
  <c r="G9" i="4" s="1"/>
  <c r="G12" i="4" s="1"/>
  <c r="G7" i="5" l="1"/>
  <c r="G10" i="5" s="1"/>
  <c r="G10" i="6"/>
  <c r="G13" i="6" s="1"/>
  <c r="G13" i="3" l="1"/>
  <c r="G8" i="3"/>
  <c r="G7" i="3"/>
  <c r="G6" i="3"/>
  <c r="G5" i="3"/>
  <c r="G4" i="3"/>
  <c r="G13" i="2"/>
  <c r="G8" i="2"/>
  <c r="G7" i="2"/>
  <c r="G6" i="2"/>
  <c r="G5" i="2"/>
  <c r="G4" i="2"/>
  <c r="G13" i="1"/>
  <c r="G9" i="2" l="1"/>
  <c r="G12" i="2" s="1"/>
  <c r="G9" i="3"/>
  <c r="G12" i="3" s="1"/>
  <c r="G7" i="1"/>
  <c r="G8" i="1"/>
  <c r="G6" i="1"/>
  <c r="G5" i="1"/>
  <c r="G4" i="1"/>
  <c r="G9" i="1" l="1"/>
  <c r="G12" i="1" s="1"/>
</calcChain>
</file>

<file path=xl/sharedStrings.xml><?xml version="1.0" encoding="utf-8"?>
<sst xmlns="http://schemas.openxmlformats.org/spreadsheetml/2006/main" count="165" uniqueCount="63">
  <si>
    <t>Milestone</t>
  </si>
  <si>
    <t># of Barbells
(20 total)</t>
  </si>
  <si>
    <t>% of Payment
(5% per Barbell)</t>
  </si>
  <si>
    <t>5- SSD</t>
  </si>
  <si>
    <t>N/A</t>
  </si>
  <si>
    <t>2- Submit IPAT</t>
  </si>
  <si>
    <t>1- Attend 80% QIC</t>
  </si>
  <si>
    <t>3- FUH 30</t>
  </si>
  <si>
    <t>4- FUH 7</t>
  </si>
  <si>
    <t>Total Milestone Payment Percentage Earned</t>
  </si>
  <si>
    <r>
      <t>Target Percentage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</si>
  <si>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Actual Percentage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</si>
  <si>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2. COVID Adjustment may impact target percentage or actual percentage.</t>
  </si>
  <si>
    <r>
      <t>Total Assigned Members</t>
    </r>
    <r>
      <rPr>
        <vertAlign val="superscript"/>
        <sz val="11"/>
        <color theme="1"/>
        <rFont val="Calibri"/>
        <family val="2"/>
        <scheme val="minor"/>
      </rPr>
      <t>3</t>
    </r>
  </si>
  <si>
    <r>
      <t>Estimated Incentive per Member</t>
    </r>
    <r>
      <rPr>
        <vertAlign val="superscript"/>
        <sz val="11"/>
        <color theme="1"/>
        <rFont val="Calibri"/>
        <family val="2"/>
        <scheme val="minor"/>
      </rPr>
      <t>4</t>
    </r>
  </si>
  <si>
    <r>
      <t>Total Possible Incentive</t>
    </r>
    <r>
      <rPr>
        <vertAlign val="superscript"/>
        <sz val="11"/>
        <color theme="1"/>
        <rFont val="Calibri"/>
        <family val="2"/>
        <scheme val="minor"/>
      </rPr>
      <t>6</t>
    </r>
  </si>
  <si>
    <t>5. Total Milestone Payment Percentage Earned x Total Assigned Members x Estimated Incentive per Member.</t>
  </si>
  <si>
    <t>Milestones Passed (% Payment Earned)</t>
  </si>
  <si>
    <t>6. Maximum Milestone Payment Percentage Earned x Total Assigned Members x Estimated Incentive per Member.</t>
  </si>
  <si>
    <r>
      <t>Total Incentive Earned</t>
    </r>
    <r>
      <rPr>
        <b/>
        <vertAlign val="superscript"/>
        <sz val="11"/>
        <color theme="1"/>
        <rFont val="Calibri"/>
        <family val="2"/>
        <scheme val="minor"/>
      </rPr>
      <t>5</t>
    </r>
  </si>
  <si>
    <r>
      <t>Total Qualified Service Units</t>
    </r>
    <r>
      <rPr>
        <vertAlign val="superscript"/>
        <sz val="11"/>
        <color theme="1"/>
        <rFont val="Calibri"/>
        <family val="2"/>
        <scheme val="minor"/>
      </rPr>
      <t>3</t>
    </r>
  </si>
  <si>
    <r>
      <t>Estimated Incentive per Service Unit</t>
    </r>
    <r>
      <rPr>
        <vertAlign val="superscript"/>
        <sz val="11"/>
        <color theme="1"/>
        <rFont val="Calibri"/>
        <family val="2"/>
        <scheme val="minor"/>
      </rPr>
      <t>4</t>
    </r>
  </si>
  <si>
    <t>5. Total Milestone Payment Percentage Earned x Total Qualified Service Units x Estimated Incentive per Service Unit.</t>
  </si>
  <si>
    <t>6. Maximum Milestone Payment Percentage Earned x Total Qualified Service Units x Estimated Incentive per Service Unit.</t>
  </si>
  <si>
    <t>3- W36</t>
  </si>
  <si>
    <t>4- AWC</t>
  </si>
  <si>
    <t>5- W15</t>
  </si>
  <si>
    <t>5- APM</t>
  </si>
  <si>
    <t>5. Total Milestone Payment Percentage Earned x unique Justice-Involved Members served x Estimated Incentive per Member.</t>
  </si>
  <si>
    <t>6. Maximum Milestone Payment Percentage Earned x unique Justice-Involved Members served x Estimated Incentive per Member.</t>
  </si>
  <si>
    <t>5- FUH 30</t>
  </si>
  <si>
    <t>6- SSD</t>
  </si>
  <si>
    <t>2- FUH 30</t>
  </si>
  <si>
    <t>3- FUH 7</t>
  </si>
  <si>
    <r>
      <t>Total Qualified Discharges</t>
    </r>
    <r>
      <rPr>
        <vertAlign val="superscript"/>
        <sz val="11"/>
        <color theme="1"/>
        <rFont val="Calibri"/>
        <family val="2"/>
        <scheme val="minor"/>
      </rPr>
      <t>3</t>
    </r>
  </si>
  <si>
    <r>
      <t>Estimated Incentive per Discharge</t>
    </r>
    <r>
      <rPr>
        <vertAlign val="superscript"/>
        <sz val="11"/>
        <color theme="1"/>
        <rFont val="Calibri"/>
        <family val="2"/>
        <scheme val="minor"/>
      </rPr>
      <t>4</t>
    </r>
  </si>
  <si>
    <t>3- AOD</t>
  </si>
  <si>
    <t>5. Total Milestone Payment Percentage Earned x Total Qualified Discharges x Estimated Incentive per Discharge.</t>
  </si>
  <si>
    <t>6. Maximum Milestone Payment Percentage Earned x Total Qualified Discharges x Estimated Incentive per Discharge.</t>
  </si>
  <si>
    <r>
      <t>Total Eligible, Unique, Justice-Involved Member Served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</si>
  <si>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1. </t>
    </r>
    <r>
      <rPr>
        <b/>
        <sz val="11"/>
        <color theme="1"/>
        <rFont val="Calibri"/>
        <family val="2"/>
        <scheme val="minor"/>
      </rPr>
      <t>Example</t>
    </r>
    <r>
      <rPr>
        <sz val="11"/>
        <color theme="1"/>
        <rFont val="Calibri"/>
        <family val="2"/>
        <scheme val="minor"/>
      </rPr>
      <t xml:space="preserve"> is intended for demonstration purposes only; TI will directly communicate participant results as soon as possible.
</t>
    </r>
  </si>
  <si>
    <r>
      <t xml:space="preserve">3. </t>
    </r>
    <r>
      <rPr>
        <b/>
        <sz val="11"/>
        <color theme="1"/>
        <rFont val="Calibri"/>
        <family val="2"/>
        <scheme val="minor"/>
      </rPr>
      <t xml:space="preserve">Example </t>
    </r>
    <r>
      <rPr>
        <sz val="11"/>
        <color theme="1"/>
        <rFont val="Calibri"/>
        <family val="2"/>
        <scheme val="minor"/>
      </rPr>
      <t>reflects imaginary count of unique Justice-Involved Members served. Individual results will vary.</t>
    </r>
  </si>
  <si>
    <r>
      <t>4.</t>
    </r>
    <r>
      <rPr>
        <b/>
        <sz val="11"/>
        <color theme="1"/>
        <rFont val="Calibri"/>
        <family val="2"/>
        <scheme val="minor"/>
      </rPr>
      <t xml:space="preserve"> Estimate Only</t>
    </r>
    <r>
      <rPr>
        <sz val="11"/>
        <color theme="1"/>
        <rFont val="Calibri"/>
        <family val="2"/>
        <scheme val="minor"/>
      </rPr>
      <t>. Actual rate affected by aggregate count of unique Justice-Involved Members served and available funding.</t>
    </r>
  </si>
  <si>
    <r>
      <t xml:space="preserve">3. </t>
    </r>
    <r>
      <rPr>
        <b/>
        <sz val="11"/>
        <color theme="1"/>
        <rFont val="Calibri"/>
        <family val="2"/>
        <scheme val="minor"/>
      </rPr>
      <t>Example</t>
    </r>
    <r>
      <rPr>
        <sz val="11"/>
        <color theme="1"/>
        <rFont val="Calibri"/>
        <family val="2"/>
        <scheme val="minor"/>
      </rPr>
      <t xml:space="preserve"> reflects imaginary count of assigned members. Individual results will vary.</t>
    </r>
  </si>
  <si>
    <r>
      <t xml:space="preserve">4. </t>
    </r>
    <r>
      <rPr>
        <b/>
        <sz val="11"/>
        <color theme="1"/>
        <rFont val="Calibri"/>
        <family val="2"/>
        <scheme val="minor"/>
      </rPr>
      <t>Estimate Only.</t>
    </r>
    <r>
      <rPr>
        <sz val="11"/>
        <color theme="1"/>
        <rFont val="Calibri"/>
        <family val="2"/>
        <scheme val="minor"/>
      </rPr>
      <t xml:space="preserve"> Actual rate affected by aggregate count of assigned members and available funding.</t>
    </r>
  </si>
  <si>
    <r>
      <t xml:space="preserve">3. </t>
    </r>
    <r>
      <rPr>
        <b/>
        <sz val="11"/>
        <color theme="1"/>
        <rFont val="Calibri"/>
        <family val="2"/>
        <scheme val="minor"/>
      </rPr>
      <t>Example</t>
    </r>
    <r>
      <rPr>
        <sz val="11"/>
        <color theme="1"/>
        <rFont val="Calibri"/>
        <family val="2"/>
        <scheme val="minor"/>
      </rPr>
      <t xml:space="preserve"> reflects imaginary count of qualified service units. Individual results will vary.</t>
    </r>
  </si>
  <si>
    <r>
      <t xml:space="preserve">4. </t>
    </r>
    <r>
      <rPr>
        <b/>
        <sz val="11"/>
        <color theme="1"/>
        <rFont val="Calibri"/>
        <family val="2"/>
        <scheme val="minor"/>
      </rPr>
      <t>Estimate Only.</t>
    </r>
    <r>
      <rPr>
        <sz val="11"/>
        <color theme="1"/>
        <rFont val="Calibri"/>
        <family val="2"/>
        <scheme val="minor"/>
      </rPr>
      <t xml:space="preserve"> Actual rate affected by aggregate count of Qualified Service Units and available funding.</t>
    </r>
  </si>
  <si>
    <r>
      <t xml:space="preserve">4. </t>
    </r>
    <r>
      <rPr>
        <b/>
        <sz val="11"/>
        <color theme="1"/>
        <rFont val="Calibri"/>
        <family val="2"/>
        <scheme val="minor"/>
      </rPr>
      <t xml:space="preserve">Estimate Only. </t>
    </r>
    <r>
      <rPr>
        <sz val="11"/>
        <color theme="1"/>
        <rFont val="Calibri"/>
        <family val="2"/>
        <scheme val="minor"/>
      </rPr>
      <t>Actual rate affected by aggregate count of assigned members and available funding.</t>
    </r>
  </si>
  <si>
    <r>
      <t xml:space="preserve">3. </t>
    </r>
    <r>
      <rPr>
        <b/>
        <sz val="11"/>
        <color theme="1"/>
        <rFont val="Calibri"/>
        <family val="2"/>
        <scheme val="minor"/>
      </rPr>
      <t>Example r</t>
    </r>
    <r>
      <rPr>
        <sz val="11"/>
        <color theme="1"/>
        <rFont val="Calibri"/>
        <family val="2"/>
        <scheme val="minor"/>
      </rPr>
      <t>eflects imaginary count of assigned members. Individual results will vary.</t>
    </r>
  </si>
  <si>
    <r>
      <t xml:space="preserve">1. </t>
    </r>
    <r>
      <rPr>
        <b/>
        <sz val="11"/>
        <color theme="1"/>
        <rFont val="Calibri"/>
        <family val="2"/>
        <scheme val="minor"/>
      </rPr>
      <t xml:space="preserve">Example </t>
    </r>
    <r>
      <rPr>
        <sz val="11"/>
        <color theme="1"/>
        <rFont val="Calibri"/>
        <family val="2"/>
        <scheme val="minor"/>
      </rPr>
      <t xml:space="preserve">is intended for demonstration purposes only; TI will directly communicate participant results as soon as possible.
</t>
    </r>
  </si>
  <si>
    <r>
      <t xml:space="preserve">4. </t>
    </r>
    <r>
      <rPr>
        <b/>
        <sz val="11"/>
        <color theme="1"/>
        <rFont val="Calibri"/>
        <family val="2"/>
        <scheme val="minor"/>
      </rPr>
      <t xml:space="preserve">Estimate Only. </t>
    </r>
    <r>
      <rPr>
        <sz val="11"/>
        <color theme="1"/>
        <rFont val="Calibri"/>
        <family val="2"/>
        <scheme val="minor"/>
      </rPr>
      <t>Actual rate affected by aggregate count of Qualified Service Units and available funding.</t>
    </r>
  </si>
  <si>
    <r>
      <t xml:space="preserve">3. </t>
    </r>
    <r>
      <rPr>
        <b/>
        <sz val="11"/>
        <color theme="1"/>
        <rFont val="Calibri"/>
        <family val="2"/>
        <scheme val="minor"/>
      </rPr>
      <t>Example</t>
    </r>
    <r>
      <rPr>
        <sz val="11"/>
        <color theme="1"/>
        <rFont val="Calibri"/>
        <family val="2"/>
        <scheme val="minor"/>
      </rPr>
      <t xml:space="preserve"> reflects imaginary count of qualified Discharges. Individual results will vary.</t>
    </r>
  </si>
  <si>
    <r>
      <t xml:space="preserve">4. </t>
    </r>
    <r>
      <rPr>
        <b/>
        <sz val="11"/>
        <color theme="1"/>
        <rFont val="Calibri"/>
        <family val="2"/>
        <scheme val="minor"/>
      </rPr>
      <t>Estimate Only</t>
    </r>
    <r>
      <rPr>
        <sz val="11"/>
        <color theme="1"/>
        <rFont val="Calibri"/>
        <family val="2"/>
        <scheme val="minor"/>
      </rPr>
      <t>. Actual rate affected by aggregate count of Qualified Discharges and available funding.</t>
    </r>
  </si>
  <si>
    <r>
      <t>EXAMPLE Baseline</t>
    </r>
    <r>
      <rPr>
        <b/>
        <vertAlign val="superscript"/>
        <sz val="16"/>
        <color theme="1"/>
        <rFont val="Calibri"/>
        <family val="2"/>
        <scheme val="minor"/>
      </rPr>
      <t>7</t>
    </r>
    <r>
      <rPr>
        <b/>
        <sz val="16"/>
        <color theme="1"/>
        <rFont val="Calibri"/>
        <family val="2"/>
        <scheme val="minor"/>
      </rPr>
      <t xml:space="preserve"> Adult PCP Incentive Calculation</t>
    </r>
    <r>
      <rPr>
        <b/>
        <vertAlign val="superscript"/>
        <sz val="16"/>
        <color theme="1"/>
        <rFont val="Calibri"/>
        <family val="2"/>
        <scheme val="minor"/>
      </rPr>
      <t>1</t>
    </r>
  </si>
  <si>
    <t>7. Baseline per unique individual served payment- may increase contingent on the aggregate proportion of unmet milestones in the Justice program. All funds earmarked for incentive payments will be paid as incentive payments.</t>
  </si>
  <si>
    <t>7. Baseline per member payment- may increase contingent on the aggregate proportion of unmet milestones in the PCP program. All funds earmarked for incentive payments will be paid as incentive payments.</t>
  </si>
  <si>
    <t>7. Baseline per service unit payment- may increase contingent on the aggregate proportion of unmet milestones in the BH program. All funds earmarked for incentive payments will be paid as incentive payments.</t>
  </si>
  <si>
    <t>7. Baseline per discharge payment- may increase contingent on the aggregate proportion of unmet milestones in the Hospital program. All funds earmarked for incentive payments will be paid as incentive payments.</t>
  </si>
  <si>
    <r>
      <t>EXAMPLE Baseline</t>
    </r>
    <r>
      <rPr>
        <b/>
        <vertAlign val="superscript"/>
        <sz val="16"/>
        <color theme="1"/>
        <rFont val="Calibri"/>
        <family val="2"/>
        <scheme val="minor"/>
      </rPr>
      <t>7</t>
    </r>
    <r>
      <rPr>
        <b/>
        <sz val="16"/>
        <color theme="1"/>
        <rFont val="Calibri"/>
        <family val="2"/>
        <scheme val="minor"/>
      </rPr>
      <t xml:space="preserve"> Adult BH Incentive Calculation</t>
    </r>
    <r>
      <rPr>
        <b/>
        <vertAlign val="superscript"/>
        <sz val="16"/>
        <color theme="1"/>
        <rFont val="Calibri"/>
        <family val="2"/>
        <scheme val="minor"/>
      </rPr>
      <t>1</t>
    </r>
  </si>
  <si>
    <r>
      <t>EXAMPLE Baseline</t>
    </r>
    <r>
      <rPr>
        <b/>
        <vertAlign val="superscript"/>
        <sz val="16"/>
        <color theme="1"/>
        <rFont val="Calibri"/>
        <family val="2"/>
        <scheme val="minor"/>
      </rPr>
      <t>7</t>
    </r>
    <r>
      <rPr>
        <b/>
        <sz val="16"/>
        <color theme="1"/>
        <rFont val="Calibri"/>
        <family val="2"/>
        <scheme val="minor"/>
      </rPr>
      <t xml:space="preserve"> Peds PCP Incentive Calculation</t>
    </r>
    <r>
      <rPr>
        <b/>
        <vertAlign val="superscript"/>
        <sz val="16"/>
        <color theme="1"/>
        <rFont val="Calibri"/>
        <family val="2"/>
        <scheme val="minor"/>
      </rPr>
      <t>1</t>
    </r>
  </si>
  <si>
    <r>
      <t>EXAMPLE Baseline</t>
    </r>
    <r>
      <rPr>
        <b/>
        <vertAlign val="superscript"/>
        <sz val="16"/>
        <color theme="1"/>
        <rFont val="Calibri"/>
        <family val="2"/>
        <scheme val="minor"/>
      </rPr>
      <t>7</t>
    </r>
    <r>
      <rPr>
        <b/>
        <sz val="16"/>
        <color theme="1"/>
        <rFont val="Calibri"/>
        <family val="2"/>
        <scheme val="minor"/>
      </rPr>
      <t xml:space="preserve"> Peds BH Incentive Calculation</t>
    </r>
    <r>
      <rPr>
        <b/>
        <vertAlign val="superscript"/>
        <sz val="16"/>
        <color theme="1"/>
        <rFont val="Calibri"/>
        <family val="2"/>
        <scheme val="minor"/>
      </rPr>
      <t>1</t>
    </r>
  </si>
  <si>
    <r>
      <t>EXAMPLE Baseline</t>
    </r>
    <r>
      <rPr>
        <b/>
        <vertAlign val="superscript"/>
        <sz val="16"/>
        <color theme="1"/>
        <rFont val="Calibri"/>
        <family val="2"/>
        <scheme val="minor"/>
      </rPr>
      <t>7</t>
    </r>
    <r>
      <rPr>
        <b/>
        <sz val="16"/>
        <color theme="1"/>
        <rFont val="Calibri"/>
        <family val="2"/>
        <scheme val="minor"/>
      </rPr>
      <t xml:space="preserve"> Justice Incentive Calculation</t>
    </r>
    <r>
      <rPr>
        <b/>
        <vertAlign val="superscript"/>
        <sz val="16"/>
        <color theme="1"/>
        <rFont val="Calibri"/>
        <family val="2"/>
        <scheme val="minor"/>
      </rPr>
      <t>1</t>
    </r>
  </si>
  <si>
    <r>
      <t>EXAMPLE Baseline</t>
    </r>
    <r>
      <rPr>
        <b/>
        <vertAlign val="superscript"/>
        <sz val="16"/>
        <color theme="1"/>
        <rFont val="Calibri"/>
        <family val="2"/>
        <scheme val="minor"/>
      </rPr>
      <t>7</t>
    </r>
    <r>
      <rPr>
        <b/>
        <sz val="16"/>
        <color theme="1"/>
        <rFont val="Calibri"/>
        <family val="2"/>
        <scheme val="minor"/>
      </rPr>
      <t xml:space="preserve"> Hospital Incentive Calculation</t>
    </r>
    <r>
      <rPr>
        <b/>
        <vertAlign val="superscript"/>
        <sz val="16"/>
        <color theme="1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</si>
</sst>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0" fontId="0" fillId="0" borderId="0" xfId="0" applyBorder="1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2" fillId="0" borderId="6" xfId="0" applyFont="1" applyBorder="1"/>
    <xf numFmtId="0" fontId="0" fillId="0" borderId="7" xfId="0" applyBorder="1" applyAlignment="1">
      <alignment horizontal="center" vertical="center"/>
    </xf>
    <xf numFmtId="9" fontId="0" fillId="0" borderId="7" xfId="1" applyFon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164" fontId="0" fillId="0" borderId="0" xfId="3" applyNumberFormat="1" applyFont="1"/>
    <xf numFmtId="165" fontId="0" fillId="0" borderId="0" xfId="2" applyNumberFormat="1" applyFont="1"/>
    <xf numFmtId="0" fontId="2" fillId="0" borderId="0" xfId="0" applyFont="1" applyAlignment="1">
      <alignment horizontal="right"/>
    </xf>
    <xf numFmtId="9" fontId="2" fillId="0" borderId="0" xfId="0" applyNumberFormat="1" applyFont="1" applyAlignment="1">
      <alignment horizontal="center"/>
    </xf>
    <xf numFmtId="164" fontId="2" fillId="0" borderId="0" xfId="3" applyNumberFormat="1" applyFont="1"/>
    <xf numFmtId="0" fontId="0" fillId="0" borderId="9" xfId="0" applyBorder="1"/>
    <xf numFmtId="0" fontId="0" fillId="0" borderId="9" xfId="0" applyBorder="1" applyAlignment="1">
      <alignment horizontal="right"/>
    </xf>
    <xf numFmtId="164" fontId="0" fillId="0" borderId="9" xfId="3" applyNumberFormat="1" applyFont="1" applyBorder="1"/>
    <xf numFmtId="44" fontId="0" fillId="0" borderId="9" xfId="3" applyNumberFormat="1" applyFont="1" applyBorder="1"/>
    <xf numFmtId="0" fontId="5" fillId="0" borderId="0" xfId="0" applyFont="1"/>
    <xf numFmtId="0" fontId="6" fillId="0" borderId="0" xfId="0" applyFont="1" applyAlignment="1">
      <alignment horizont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E4E34-7A95-45C6-82F2-E31ED5581ECF}">
  <dimension ref="B2:H21"/>
  <sheetViews>
    <sheetView tabSelected="1" workbookViewId="0">
      <selection activeCell="L3" sqref="L3:L4"/>
    </sheetView>
  </sheetViews>
  <sheetFormatPr defaultRowHeight="15" x14ac:dyDescent="0.25"/>
  <cols>
    <col min="2" max="2" width="17.28515625" bestFit="1" customWidth="1"/>
    <col min="3" max="3" width="15" customWidth="1"/>
    <col min="4" max="4" width="22.85546875" customWidth="1"/>
    <col min="5" max="5" width="21.28515625" customWidth="1"/>
    <col min="6" max="6" width="20.5703125" customWidth="1"/>
    <col min="7" max="7" width="19.7109375" customWidth="1"/>
    <col min="8" max="8" width="15.85546875" customWidth="1"/>
  </cols>
  <sheetData>
    <row r="2" spans="2:8" ht="24" thickBot="1" x14ac:dyDescent="0.4">
      <c r="B2" s="28" t="s">
        <v>53</v>
      </c>
      <c r="C2" s="28"/>
      <c r="D2" s="28"/>
      <c r="E2" s="28"/>
      <c r="F2" s="28"/>
      <c r="G2" s="28"/>
    </row>
    <row r="3" spans="2:8" s="2" customFormat="1" ht="30" x14ac:dyDescent="0.25">
      <c r="B3" s="5" t="s">
        <v>0</v>
      </c>
      <c r="C3" s="6" t="s">
        <v>1</v>
      </c>
      <c r="D3" s="6" t="s">
        <v>2</v>
      </c>
      <c r="E3" s="6" t="s">
        <v>10</v>
      </c>
      <c r="F3" s="6" t="s">
        <v>11</v>
      </c>
      <c r="G3" s="7" t="s">
        <v>17</v>
      </c>
      <c r="H3" s="1"/>
    </row>
    <row r="4" spans="2:8" x14ac:dyDescent="0.25">
      <c r="B4" s="8" t="s">
        <v>6</v>
      </c>
      <c r="C4" s="9">
        <v>1</v>
      </c>
      <c r="D4" s="10">
        <v>0.05</v>
      </c>
      <c r="E4" s="9" t="s">
        <v>4</v>
      </c>
      <c r="F4" s="9" t="s">
        <v>4</v>
      </c>
      <c r="G4" s="11">
        <f>D4</f>
        <v>0.05</v>
      </c>
    </row>
    <row r="5" spans="2:8" x14ac:dyDescent="0.25">
      <c r="B5" s="8" t="s">
        <v>5</v>
      </c>
      <c r="C5" s="9">
        <v>1</v>
      </c>
      <c r="D5" s="10">
        <v>0.05</v>
      </c>
      <c r="E5" s="9" t="s">
        <v>4</v>
      </c>
      <c r="F5" s="9" t="s">
        <v>4</v>
      </c>
      <c r="G5" s="11">
        <f t="shared" ref="G5" si="0">D5</f>
        <v>0.05</v>
      </c>
    </row>
    <row r="6" spans="2:8" x14ac:dyDescent="0.25">
      <c r="B6" s="8" t="s">
        <v>7</v>
      </c>
      <c r="C6" s="9">
        <v>5</v>
      </c>
      <c r="D6" s="10">
        <v>0.25</v>
      </c>
      <c r="E6" s="12">
        <v>0.85</v>
      </c>
      <c r="F6" s="12">
        <v>0.85</v>
      </c>
      <c r="G6" s="11">
        <f>IF(F6&lt;E6,0,D6)</f>
        <v>0.25</v>
      </c>
    </row>
    <row r="7" spans="2:8" x14ac:dyDescent="0.25">
      <c r="B7" s="8" t="s">
        <v>8</v>
      </c>
      <c r="C7" s="9">
        <v>10</v>
      </c>
      <c r="D7" s="10">
        <v>0.5</v>
      </c>
      <c r="E7" s="12">
        <v>0.7</v>
      </c>
      <c r="F7" s="12">
        <v>0.64</v>
      </c>
      <c r="G7" s="11">
        <f t="shared" ref="G7:G8" si="1">IF(F7&lt;E7,0,D7)</f>
        <v>0</v>
      </c>
    </row>
    <row r="8" spans="2:8" ht="15.75" thickBot="1" x14ac:dyDescent="0.3">
      <c r="B8" s="13" t="s">
        <v>3</v>
      </c>
      <c r="C8" s="14">
        <v>3</v>
      </c>
      <c r="D8" s="15">
        <v>0.15</v>
      </c>
      <c r="E8" s="16">
        <v>0.7</v>
      </c>
      <c r="F8" s="16">
        <v>0.75</v>
      </c>
      <c r="G8" s="17">
        <f t="shared" si="1"/>
        <v>0.15</v>
      </c>
    </row>
    <row r="9" spans="2:8" x14ac:dyDescent="0.25">
      <c r="F9" s="20" t="s">
        <v>9</v>
      </c>
      <c r="G9" s="21">
        <f>SUM(G4:G8)</f>
        <v>0.5</v>
      </c>
    </row>
    <row r="10" spans="2:8" ht="15" customHeight="1" x14ac:dyDescent="0.25">
      <c r="C10" s="4"/>
      <c r="F10" s="3" t="s">
        <v>13</v>
      </c>
      <c r="G10" s="19">
        <v>1000</v>
      </c>
    </row>
    <row r="11" spans="2:8" ht="17.25" x14ac:dyDescent="0.25">
      <c r="B11" s="4"/>
      <c r="C11" s="4"/>
      <c r="E11" s="23"/>
      <c r="F11" s="24" t="s">
        <v>14</v>
      </c>
      <c r="G11" s="25">
        <v>100</v>
      </c>
    </row>
    <row r="12" spans="2:8" ht="17.25" x14ac:dyDescent="0.25">
      <c r="B12" s="4"/>
      <c r="C12" s="4"/>
      <c r="F12" s="20" t="s">
        <v>19</v>
      </c>
      <c r="G12" s="22">
        <f>G9*G10*G11</f>
        <v>50000</v>
      </c>
    </row>
    <row r="13" spans="2:8" ht="17.25" x14ac:dyDescent="0.25">
      <c r="B13" s="4"/>
      <c r="C13" s="4"/>
      <c r="F13" s="3" t="s">
        <v>15</v>
      </c>
      <c r="G13" s="18">
        <f>100%*G10*G11</f>
        <v>100000</v>
      </c>
    </row>
    <row r="14" spans="2:8" x14ac:dyDescent="0.25">
      <c r="B14" s="4"/>
      <c r="C14" s="4"/>
      <c r="F14" s="3"/>
    </row>
    <row r="15" spans="2:8" x14ac:dyDescent="0.25">
      <c r="B15" s="4" t="s">
        <v>40</v>
      </c>
    </row>
    <row r="16" spans="2:8" x14ac:dyDescent="0.25">
      <c r="B16" s="4" t="s">
        <v>12</v>
      </c>
    </row>
    <row r="17" spans="2:2" x14ac:dyDescent="0.25">
      <c r="B17" t="s">
        <v>43</v>
      </c>
    </row>
    <row r="18" spans="2:2" x14ac:dyDescent="0.25">
      <c r="B18" t="s">
        <v>44</v>
      </c>
    </row>
    <row r="19" spans="2:2" x14ac:dyDescent="0.25">
      <c r="B19" t="s">
        <v>16</v>
      </c>
    </row>
    <row r="20" spans="2:2" x14ac:dyDescent="0.25">
      <c r="B20" t="s">
        <v>18</v>
      </c>
    </row>
    <row r="21" spans="2:2" x14ac:dyDescent="0.25">
      <c r="B21" t="s">
        <v>55</v>
      </c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26CCF-5404-460C-901B-62291BF4A953}">
  <dimension ref="B2:H21"/>
  <sheetViews>
    <sheetView workbookViewId="0">
      <selection activeCell="B2" sqref="B2:G2"/>
    </sheetView>
  </sheetViews>
  <sheetFormatPr defaultRowHeight="15" x14ac:dyDescent="0.25"/>
  <cols>
    <col min="2" max="2" width="17.28515625" bestFit="1" customWidth="1"/>
    <col min="3" max="3" width="15" customWidth="1"/>
    <col min="4" max="4" width="22.85546875" customWidth="1"/>
    <col min="5" max="5" width="21.28515625" customWidth="1"/>
    <col min="6" max="6" width="20.5703125" customWidth="1"/>
    <col min="7" max="7" width="19.7109375" customWidth="1"/>
    <col min="8" max="8" width="15.85546875" customWidth="1"/>
  </cols>
  <sheetData>
    <row r="2" spans="2:8" ht="24" thickBot="1" x14ac:dyDescent="0.4">
      <c r="B2" s="28" t="s">
        <v>58</v>
      </c>
      <c r="C2" s="28"/>
      <c r="D2" s="28"/>
      <c r="E2" s="28"/>
      <c r="F2" s="28"/>
      <c r="G2" s="28"/>
    </row>
    <row r="3" spans="2:8" s="2" customFormat="1" ht="30" x14ac:dyDescent="0.25">
      <c r="B3" s="5" t="s">
        <v>0</v>
      </c>
      <c r="C3" s="6" t="s">
        <v>1</v>
      </c>
      <c r="D3" s="6" t="s">
        <v>2</v>
      </c>
      <c r="E3" s="6" t="s">
        <v>10</v>
      </c>
      <c r="F3" s="6" t="s">
        <v>11</v>
      </c>
      <c r="G3" s="7" t="s">
        <v>17</v>
      </c>
      <c r="H3" s="1"/>
    </row>
    <row r="4" spans="2:8" x14ac:dyDescent="0.25">
      <c r="B4" s="8" t="s">
        <v>6</v>
      </c>
      <c r="C4" s="9">
        <v>1</v>
      </c>
      <c r="D4" s="10">
        <v>0.05</v>
      </c>
      <c r="E4" s="9" t="s">
        <v>4</v>
      </c>
      <c r="F4" s="9" t="s">
        <v>4</v>
      </c>
      <c r="G4" s="11">
        <f>D4</f>
        <v>0.05</v>
      </c>
    </row>
    <row r="5" spans="2:8" x14ac:dyDescent="0.25">
      <c r="B5" s="8" t="s">
        <v>5</v>
      </c>
      <c r="C5" s="9">
        <v>1</v>
      </c>
      <c r="D5" s="10">
        <v>0.05</v>
      </c>
      <c r="E5" s="9" t="s">
        <v>4</v>
      </c>
      <c r="F5" s="9" t="s">
        <v>4</v>
      </c>
      <c r="G5" s="11">
        <f t="shared" ref="G5" si="0">D5</f>
        <v>0.05</v>
      </c>
    </row>
    <row r="6" spans="2:8" x14ac:dyDescent="0.25">
      <c r="B6" s="8" t="s">
        <v>7</v>
      </c>
      <c r="C6" s="9">
        <v>5</v>
      </c>
      <c r="D6" s="10">
        <v>0.25</v>
      </c>
      <c r="E6" s="12">
        <v>0.9</v>
      </c>
      <c r="F6" s="12">
        <v>0.83</v>
      </c>
      <c r="G6" s="11">
        <f>IF(F6&lt;E6,0,D6)</f>
        <v>0</v>
      </c>
    </row>
    <row r="7" spans="2:8" x14ac:dyDescent="0.25">
      <c r="B7" s="8" t="s">
        <v>8</v>
      </c>
      <c r="C7" s="9">
        <v>10</v>
      </c>
      <c r="D7" s="10">
        <v>0.5</v>
      </c>
      <c r="E7" s="12">
        <v>0.7</v>
      </c>
      <c r="F7" s="12">
        <v>0.7</v>
      </c>
      <c r="G7" s="11">
        <f t="shared" ref="G7:G8" si="1">IF(F7&lt;E7,0,D7)</f>
        <v>0.5</v>
      </c>
    </row>
    <row r="8" spans="2:8" ht="15.75" thickBot="1" x14ac:dyDescent="0.3">
      <c r="B8" s="13" t="s">
        <v>3</v>
      </c>
      <c r="C8" s="14">
        <v>3</v>
      </c>
      <c r="D8" s="15">
        <v>0.15</v>
      </c>
      <c r="E8" s="16">
        <v>0.7</v>
      </c>
      <c r="F8" s="16">
        <v>0.75</v>
      </c>
      <c r="G8" s="17">
        <f t="shared" si="1"/>
        <v>0.15</v>
      </c>
    </row>
    <row r="9" spans="2:8" x14ac:dyDescent="0.25">
      <c r="F9" s="20" t="s">
        <v>9</v>
      </c>
      <c r="G9" s="21">
        <f>SUM(G4:G8)</f>
        <v>0.75</v>
      </c>
    </row>
    <row r="10" spans="2:8" ht="15" customHeight="1" x14ac:dyDescent="0.25">
      <c r="C10" s="4"/>
      <c r="F10" s="3" t="s">
        <v>20</v>
      </c>
      <c r="G10" s="19">
        <v>100000</v>
      </c>
    </row>
    <row r="11" spans="2:8" ht="17.25" x14ac:dyDescent="0.25">
      <c r="B11" s="4"/>
      <c r="C11" s="4"/>
      <c r="E11" s="23"/>
      <c r="F11" s="24" t="s">
        <v>21</v>
      </c>
      <c r="G11" s="26">
        <v>2.5</v>
      </c>
    </row>
    <row r="12" spans="2:8" ht="17.25" x14ac:dyDescent="0.25">
      <c r="B12" s="4"/>
      <c r="C12" s="4"/>
      <c r="F12" s="20" t="s">
        <v>19</v>
      </c>
      <c r="G12" s="22">
        <f>G9*G10*G11</f>
        <v>187500</v>
      </c>
    </row>
    <row r="13" spans="2:8" ht="17.25" x14ac:dyDescent="0.25">
      <c r="B13" s="4"/>
      <c r="C13" s="4"/>
      <c r="F13" s="3" t="s">
        <v>15</v>
      </c>
      <c r="G13" s="18">
        <f>100%*G10*G11</f>
        <v>250000</v>
      </c>
    </row>
    <row r="14" spans="2:8" x14ac:dyDescent="0.25">
      <c r="B14" s="4"/>
      <c r="C14" s="4"/>
      <c r="F14" s="3"/>
    </row>
    <row r="15" spans="2:8" x14ac:dyDescent="0.25">
      <c r="B15" s="4" t="s">
        <v>40</v>
      </c>
    </row>
    <row r="16" spans="2:8" x14ac:dyDescent="0.25">
      <c r="B16" s="4" t="s">
        <v>12</v>
      </c>
    </row>
    <row r="17" spans="2:2" x14ac:dyDescent="0.25">
      <c r="B17" t="s">
        <v>45</v>
      </c>
    </row>
    <row r="18" spans="2:2" x14ac:dyDescent="0.25">
      <c r="B18" t="s">
        <v>46</v>
      </c>
    </row>
    <row r="19" spans="2:2" x14ac:dyDescent="0.25">
      <c r="B19" t="s">
        <v>22</v>
      </c>
    </row>
    <row r="20" spans="2:2" x14ac:dyDescent="0.25">
      <c r="B20" t="s">
        <v>23</v>
      </c>
    </row>
    <row r="21" spans="2:2" x14ac:dyDescent="0.25">
      <c r="B21" t="s">
        <v>56</v>
      </c>
    </row>
  </sheetData>
  <mergeCells count="1">
    <mergeCell ref="B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0F9C-AB38-4F93-BBA0-B908D8BD7126}">
  <dimension ref="B2:H21"/>
  <sheetViews>
    <sheetView workbookViewId="0">
      <selection activeCell="E25" sqref="E25"/>
    </sheetView>
  </sheetViews>
  <sheetFormatPr defaultRowHeight="15" x14ac:dyDescent="0.25"/>
  <cols>
    <col min="2" max="2" width="17.28515625" bestFit="1" customWidth="1"/>
    <col min="3" max="3" width="15" customWidth="1"/>
    <col min="4" max="4" width="22.85546875" customWidth="1"/>
    <col min="5" max="5" width="21.28515625" customWidth="1"/>
    <col min="6" max="6" width="20.5703125" customWidth="1"/>
    <col min="7" max="7" width="19.7109375" customWidth="1"/>
    <col min="8" max="8" width="15.85546875" customWidth="1"/>
  </cols>
  <sheetData>
    <row r="2" spans="2:8" ht="24" thickBot="1" x14ac:dyDescent="0.4">
      <c r="B2" s="28" t="s">
        <v>59</v>
      </c>
      <c r="C2" s="28"/>
      <c r="D2" s="28"/>
      <c r="E2" s="28"/>
      <c r="F2" s="28"/>
      <c r="G2" s="28"/>
    </row>
    <row r="3" spans="2:8" s="2" customFormat="1" ht="30" x14ac:dyDescent="0.25">
      <c r="B3" s="5" t="s">
        <v>0</v>
      </c>
      <c r="C3" s="6" t="s">
        <v>1</v>
      </c>
      <c r="D3" s="6" t="s">
        <v>2</v>
      </c>
      <c r="E3" s="6" t="s">
        <v>10</v>
      </c>
      <c r="F3" s="6" t="s">
        <v>11</v>
      </c>
      <c r="G3" s="7" t="s">
        <v>17</v>
      </c>
      <c r="H3" s="1"/>
    </row>
    <row r="4" spans="2:8" x14ac:dyDescent="0.25">
      <c r="B4" s="8" t="s">
        <v>6</v>
      </c>
      <c r="C4" s="9">
        <v>1</v>
      </c>
      <c r="D4" s="10">
        <v>0.05</v>
      </c>
      <c r="E4" s="9" t="s">
        <v>4</v>
      </c>
      <c r="F4" s="9" t="s">
        <v>4</v>
      </c>
      <c r="G4" s="11">
        <f>D4</f>
        <v>0.05</v>
      </c>
    </row>
    <row r="5" spans="2:8" x14ac:dyDescent="0.25">
      <c r="B5" s="8" t="s">
        <v>5</v>
      </c>
      <c r="C5" s="9">
        <v>1</v>
      </c>
      <c r="D5" s="10">
        <v>0.05</v>
      </c>
      <c r="E5" s="9" t="s">
        <v>4</v>
      </c>
      <c r="F5" s="9" t="s">
        <v>4</v>
      </c>
      <c r="G5" s="11">
        <f t="shared" ref="G5" si="0">D5</f>
        <v>0.05</v>
      </c>
    </row>
    <row r="6" spans="2:8" x14ac:dyDescent="0.25">
      <c r="B6" s="8" t="s">
        <v>24</v>
      </c>
      <c r="C6" s="9">
        <v>6</v>
      </c>
      <c r="D6" s="10">
        <v>0.3</v>
      </c>
      <c r="E6" s="12">
        <v>0.85</v>
      </c>
      <c r="F6" s="12">
        <v>0.86</v>
      </c>
      <c r="G6" s="11">
        <f>IF(F6&lt;E6,0,D6)</f>
        <v>0.3</v>
      </c>
    </row>
    <row r="7" spans="2:8" x14ac:dyDescent="0.25">
      <c r="B7" s="8" t="s">
        <v>25</v>
      </c>
      <c r="C7" s="9">
        <v>6</v>
      </c>
      <c r="D7" s="10">
        <v>0.3</v>
      </c>
      <c r="E7" s="12">
        <v>0.8</v>
      </c>
      <c r="F7" s="12">
        <v>0.8</v>
      </c>
      <c r="G7" s="11">
        <f t="shared" ref="G7:G8" si="1">IF(F7&lt;E7,0,D7)</f>
        <v>0.3</v>
      </c>
    </row>
    <row r="8" spans="2:8" ht="15.75" thickBot="1" x14ac:dyDescent="0.3">
      <c r="B8" s="13" t="s">
        <v>26</v>
      </c>
      <c r="C8" s="14">
        <v>6</v>
      </c>
      <c r="D8" s="15">
        <v>0.3</v>
      </c>
      <c r="E8" s="16">
        <v>0.8</v>
      </c>
      <c r="F8" s="16">
        <v>0.25</v>
      </c>
      <c r="G8" s="17">
        <f t="shared" si="1"/>
        <v>0</v>
      </c>
    </row>
    <row r="9" spans="2:8" x14ac:dyDescent="0.25">
      <c r="F9" s="20" t="s">
        <v>9</v>
      </c>
      <c r="G9" s="21">
        <f>SUM(G4:G8)</f>
        <v>0.7</v>
      </c>
    </row>
    <row r="10" spans="2:8" ht="15" customHeight="1" x14ac:dyDescent="0.25">
      <c r="C10" s="4"/>
      <c r="F10" s="3" t="s">
        <v>13</v>
      </c>
      <c r="G10" s="19">
        <v>1000</v>
      </c>
    </row>
    <row r="11" spans="2:8" ht="17.25" x14ac:dyDescent="0.25">
      <c r="B11" s="4"/>
      <c r="C11" s="4"/>
      <c r="E11" s="23"/>
      <c r="F11" s="24" t="s">
        <v>14</v>
      </c>
      <c r="G11" s="25">
        <v>100</v>
      </c>
    </row>
    <row r="12" spans="2:8" ht="17.25" x14ac:dyDescent="0.25">
      <c r="B12" s="4"/>
      <c r="C12" s="4"/>
      <c r="F12" s="20" t="s">
        <v>19</v>
      </c>
      <c r="G12" s="22">
        <f>G9*G10*G11</f>
        <v>70000</v>
      </c>
    </row>
    <row r="13" spans="2:8" ht="17.25" x14ac:dyDescent="0.25">
      <c r="B13" s="4"/>
      <c r="C13" s="4"/>
      <c r="F13" s="3" t="s">
        <v>15</v>
      </c>
      <c r="G13" s="18">
        <f>100%*G10*G11</f>
        <v>100000</v>
      </c>
    </row>
    <row r="14" spans="2:8" x14ac:dyDescent="0.25">
      <c r="B14" s="4"/>
      <c r="C14" s="4"/>
      <c r="F14" s="3"/>
    </row>
    <row r="15" spans="2:8" x14ac:dyDescent="0.25">
      <c r="B15" s="4" t="s">
        <v>49</v>
      </c>
    </row>
    <row r="16" spans="2:8" x14ac:dyDescent="0.25">
      <c r="B16" s="4" t="s">
        <v>12</v>
      </c>
    </row>
    <row r="17" spans="2:2" x14ac:dyDescent="0.25">
      <c r="B17" t="s">
        <v>48</v>
      </c>
    </row>
    <row r="18" spans="2:2" x14ac:dyDescent="0.25">
      <c r="B18" t="s">
        <v>47</v>
      </c>
    </row>
    <row r="19" spans="2:2" x14ac:dyDescent="0.25">
      <c r="B19" t="s">
        <v>16</v>
      </c>
    </row>
    <row r="20" spans="2:2" x14ac:dyDescent="0.25">
      <c r="B20" t="s">
        <v>18</v>
      </c>
    </row>
    <row r="21" spans="2:2" x14ac:dyDescent="0.25">
      <c r="B21" t="s">
        <v>55</v>
      </c>
    </row>
  </sheetData>
  <mergeCells count="1">
    <mergeCell ref="B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0741B-5DD6-4A18-913A-F5DCE6574C78}">
  <dimension ref="B2:H21"/>
  <sheetViews>
    <sheetView workbookViewId="0">
      <selection activeCell="F22" sqref="F22"/>
    </sheetView>
  </sheetViews>
  <sheetFormatPr defaultRowHeight="15" x14ac:dyDescent="0.25"/>
  <cols>
    <col min="2" max="2" width="17.28515625" bestFit="1" customWidth="1"/>
    <col min="3" max="3" width="15" customWidth="1"/>
    <col min="4" max="4" width="22.85546875" customWidth="1"/>
    <col min="5" max="5" width="21.28515625" customWidth="1"/>
    <col min="6" max="6" width="20.5703125" customWidth="1"/>
    <col min="7" max="7" width="19.7109375" customWidth="1"/>
    <col min="8" max="8" width="15.85546875" customWidth="1"/>
  </cols>
  <sheetData>
    <row r="2" spans="2:8" ht="24" thickBot="1" x14ac:dyDescent="0.4">
      <c r="B2" s="28" t="s">
        <v>60</v>
      </c>
      <c r="C2" s="28"/>
      <c r="D2" s="28"/>
      <c r="E2" s="28"/>
      <c r="F2" s="28"/>
      <c r="G2" s="28"/>
    </row>
    <row r="3" spans="2:8" s="2" customFormat="1" ht="30" x14ac:dyDescent="0.25">
      <c r="B3" s="5" t="s">
        <v>0</v>
      </c>
      <c r="C3" s="6" t="s">
        <v>1</v>
      </c>
      <c r="D3" s="6" t="s">
        <v>2</v>
      </c>
      <c r="E3" s="6" t="s">
        <v>10</v>
      </c>
      <c r="F3" s="6" t="s">
        <v>11</v>
      </c>
      <c r="G3" s="7" t="s">
        <v>17</v>
      </c>
      <c r="H3" s="1"/>
    </row>
    <row r="4" spans="2:8" x14ac:dyDescent="0.25">
      <c r="B4" s="8" t="s">
        <v>6</v>
      </c>
      <c r="C4" s="9">
        <v>1</v>
      </c>
      <c r="D4" s="10">
        <v>0.05</v>
      </c>
      <c r="E4" s="9" t="s">
        <v>4</v>
      </c>
      <c r="F4" s="9" t="s">
        <v>4</v>
      </c>
      <c r="G4" s="11">
        <f>D4</f>
        <v>0.05</v>
      </c>
    </row>
    <row r="5" spans="2:8" x14ac:dyDescent="0.25">
      <c r="B5" s="8" t="s">
        <v>5</v>
      </c>
      <c r="C5" s="9">
        <v>1</v>
      </c>
      <c r="D5" s="10">
        <v>0.05</v>
      </c>
      <c r="E5" s="9" t="s">
        <v>4</v>
      </c>
      <c r="F5" s="9" t="s">
        <v>4</v>
      </c>
      <c r="G5" s="11">
        <f t="shared" ref="G5" si="0">D5</f>
        <v>0.05</v>
      </c>
    </row>
    <row r="6" spans="2:8" x14ac:dyDescent="0.25">
      <c r="B6" s="8" t="s">
        <v>7</v>
      </c>
      <c r="C6" s="9">
        <v>5</v>
      </c>
      <c r="D6" s="10">
        <v>0.25</v>
      </c>
      <c r="E6" s="12">
        <v>0.92</v>
      </c>
      <c r="F6" s="12">
        <v>0.83</v>
      </c>
      <c r="G6" s="11">
        <f>IF(F6&lt;E6,0,D6)</f>
        <v>0</v>
      </c>
    </row>
    <row r="7" spans="2:8" x14ac:dyDescent="0.25">
      <c r="B7" s="8" t="s">
        <v>8</v>
      </c>
      <c r="C7" s="9">
        <v>10</v>
      </c>
      <c r="D7" s="10">
        <v>0.5</v>
      </c>
      <c r="E7" s="12">
        <v>0.85</v>
      </c>
      <c r="F7" s="12">
        <v>0.64</v>
      </c>
      <c r="G7" s="11">
        <f t="shared" ref="G7:G8" si="1">IF(F7&lt;E7,0,D7)</f>
        <v>0</v>
      </c>
    </row>
    <row r="8" spans="2:8" ht="15.75" thickBot="1" x14ac:dyDescent="0.3">
      <c r="B8" s="13" t="s">
        <v>27</v>
      </c>
      <c r="C8" s="14">
        <v>3</v>
      </c>
      <c r="D8" s="15">
        <v>0.15</v>
      </c>
      <c r="E8" s="16">
        <v>0.5</v>
      </c>
      <c r="F8" s="16">
        <v>0.75</v>
      </c>
      <c r="G8" s="17">
        <f t="shared" si="1"/>
        <v>0.15</v>
      </c>
    </row>
    <row r="9" spans="2:8" x14ac:dyDescent="0.25">
      <c r="F9" s="20" t="s">
        <v>9</v>
      </c>
      <c r="G9" s="21">
        <f>SUM(G4:G8)</f>
        <v>0.25</v>
      </c>
    </row>
    <row r="10" spans="2:8" ht="15" customHeight="1" x14ac:dyDescent="0.25">
      <c r="C10" s="4"/>
      <c r="F10" s="3" t="s">
        <v>20</v>
      </c>
      <c r="G10" s="19">
        <v>100000</v>
      </c>
    </row>
    <row r="11" spans="2:8" ht="17.25" x14ac:dyDescent="0.25">
      <c r="B11" s="4"/>
      <c r="C11" s="4"/>
      <c r="E11" s="23"/>
      <c r="F11" s="24" t="s">
        <v>21</v>
      </c>
      <c r="G11" s="26">
        <v>2.5</v>
      </c>
    </row>
    <row r="12" spans="2:8" ht="17.25" x14ac:dyDescent="0.25">
      <c r="B12" s="4"/>
      <c r="C12" s="4"/>
      <c r="F12" s="20" t="s">
        <v>19</v>
      </c>
      <c r="G12" s="22">
        <f>G9*G10*G11</f>
        <v>62500</v>
      </c>
    </row>
    <row r="13" spans="2:8" ht="17.25" x14ac:dyDescent="0.25">
      <c r="B13" s="4"/>
      <c r="C13" s="4"/>
      <c r="F13" s="3" t="s">
        <v>15</v>
      </c>
      <c r="G13" s="18">
        <f>100%*G10*G11</f>
        <v>250000</v>
      </c>
    </row>
    <row r="14" spans="2:8" x14ac:dyDescent="0.25">
      <c r="B14" s="4"/>
      <c r="C14" s="4"/>
      <c r="F14" s="3"/>
    </row>
    <row r="15" spans="2:8" x14ac:dyDescent="0.25">
      <c r="B15" s="4" t="s">
        <v>40</v>
      </c>
    </row>
    <row r="16" spans="2:8" x14ac:dyDescent="0.25">
      <c r="B16" s="4" t="s">
        <v>12</v>
      </c>
    </row>
    <row r="17" spans="2:2" x14ac:dyDescent="0.25">
      <c r="B17" t="s">
        <v>45</v>
      </c>
    </row>
    <row r="18" spans="2:2" x14ac:dyDescent="0.25">
      <c r="B18" t="s">
        <v>50</v>
      </c>
    </row>
    <row r="19" spans="2:2" x14ac:dyDescent="0.25">
      <c r="B19" t="s">
        <v>22</v>
      </c>
    </row>
    <row r="20" spans="2:2" x14ac:dyDescent="0.25">
      <c r="B20" t="s">
        <v>23</v>
      </c>
    </row>
    <row r="21" spans="2:2" x14ac:dyDescent="0.25">
      <c r="B21" t="s">
        <v>56</v>
      </c>
    </row>
  </sheetData>
  <mergeCells count="1">
    <mergeCell ref="B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D6EFA-2E62-4B81-82E4-56DEE7E605DC}">
  <dimension ref="A2:H22"/>
  <sheetViews>
    <sheetView workbookViewId="0">
      <selection activeCell="E27" sqref="E27"/>
    </sheetView>
  </sheetViews>
  <sheetFormatPr defaultRowHeight="15" x14ac:dyDescent="0.25"/>
  <cols>
    <col min="2" max="2" width="17.28515625" bestFit="1" customWidth="1"/>
    <col min="3" max="3" width="15" customWidth="1"/>
    <col min="4" max="4" width="22.85546875" customWidth="1"/>
    <col min="5" max="5" width="21.28515625" customWidth="1"/>
    <col min="6" max="6" width="20.5703125" customWidth="1"/>
    <col min="7" max="7" width="19.7109375" customWidth="1"/>
    <col min="8" max="8" width="15.85546875" customWidth="1"/>
  </cols>
  <sheetData>
    <row r="2" spans="1:8" ht="24" thickBot="1" x14ac:dyDescent="0.4">
      <c r="B2" s="28" t="s">
        <v>61</v>
      </c>
      <c r="C2" s="28"/>
      <c r="D2" s="28"/>
      <c r="E2" s="28"/>
      <c r="F2" s="28"/>
      <c r="G2" s="28"/>
    </row>
    <row r="3" spans="1:8" s="2" customFormat="1" ht="30" x14ac:dyDescent="0.25">
      <c r="B3" s="5" t="s">
        <v>0</v>
      </c>
      <c r="C3" s="6" t="s">
        <v>1</v>
      </c>
      <c r="D3" s="6" t="s">
        <v>2</v>
      </c>
      <c r="E3" s="6" t="s">
        <v>10</v>
      </c>
      <c r="F3" s="6" t="s">
        <v>11</v>
      </c>
      <c r="G3" s="7" t="s">
        <v>17</v>
      </c>
      <c r="H3" s="1"/>
    </row>
    <row r="4" spans="1:8" x14ac:dyDescent="0.25">
      <c r="B4" s="8" t="s">
        <v>6</v>
      </c>
      <c r="C4" s="9">
        <v>1</v>
      </c>
      <c r="D4" s="10">
        <v>0.05</v>
      </c>
      <c r="E4" s="9" t="s">
        <v>4</v>
      </c>
      <c r="F4" s="9" t="s">
        <v>4</v>
      </c>
      <c r="G4" s="11">
        <f>D4</f>
        <v>0.05</v>
      </c>
    </row>
    <row r="5" spans="1:8" x14ac:dyDescent="0.25">
      <c r="B5" s="8" t="s">
        <v>5</v>
      </c>
      <c r="C5" s="9">
        <v>1</v>
      </c>
      <c r="D5" s="10">
        <v>0.05</v>
      </c>
      <c r="E5" s="9" t="s">
        <v>4</v>
      </c>
      <c r="F5" s="9" t="s">
        <v>4</v>
      </c>
      <c r="G5" s="11">
        <f t="shared" ref="G5" si="0">D5</f>
        <v>0.05</v>
      </c>
    </row>
    <row r="6" spans="1:8" x14ac:dyDescent="0.25">
      <c r="B6" s="8" t="s">
        <v>36</v>
      </c>
      <c r="C6" s="9">
        <v>6</v>
      </c>
      <c r="D6" s="10">
        <v>0.3</v>
      </c>
      <c r="E6" s="12">
        <v>0.75</v>
      </c>
      <c r="F6" s="12">
        <v>0.83</v>
      </c>
      <c r="G6" s="11">
        <f>IF(F6&lt;E6,0,D6)</f>
        <v>0.3</v>
      </c>
    </row>
    <row r="7" spans="1:8" x14ac:dyDescent="0.25">
      <c r="A7" s="27"/>
      <c r="B7" s="8" t="s">
        <v>30</v>
      </c>
      <c r="C7" s="9">
        <v>4</v>
      </c>
      <c r="D7" s="10">
        <v>0.2</v>
      </c>
      <c r="E7" s="12">
        <v>0.85</v>
      </c>
      <c r="F7" s="12">
        <v>0.83</v>
      </c>
      <c r="G7" s="11">
        <f t="shared" ref="G7:G9" si="1">IF(F7&lt;E7,0,D7)</f>
        <v>0</v>
      </c>
    </row>
    <row r="8" spans="1:8" x14ac:dyDescent="0.25">
      <c r="A8" s="27"/>
      <c r="B8" s="8" t="s">
        <v>8</v>
      </c>
      <c r="C8" s="9">
        <v>5</v>
      </c>
      <c r="D8" s="10">
        <v>0.25</v>
      </c>
      <c r="E8" s="12">
        <v>0.68</v>
      </c>
      <c r="F8" s="12">
        <v>0.7</v>
      </c>
      <c r="G8" s="11">
        <f t="shared" si="1"/>
        <v>0.25</v>
      </c>
    </row>
    <row r="9" spans="1:8" ht="15.75" thickBot="1" x14ac:dyDescent="0.3">
      <c r="B9" s="13" t="s">
        <v>31</v>
      </c>
      <c r="C9" s="14">
        <v>3</v>
      </c>
      <c r="D9" s="15">
        <v>0.15</v>
      </c>
      <c r="E9" s="16">
        <v>0.68</v>
      </c>
      <c r="F9" s="16">
        <v>0.75</v>
      </c>
      <c r="G9" s="17">
        <f t="shared" si="1"/>
        <v>0.15</v>
      </c>
    </row>
    <row r="10" spans="1:8" x14ac:dyDescent="0.25">
      <c r="F10" s="20" t="s">
        <v>9</v>
      </c>
      <c r="G10" s="21">
        <f>SUM(G4:G9)</f>
        <v>0.8</v>
      </c>
    </row>
    <row r="11" spans="1:8" ht="15" customHeight="1" x14ac:dyDescent="0.25">
      <c r="C11" s="4"/>
      <c r="F11" s="3" t="s">
        <v>39</v>
      </c>
      <c r="G11" s="19">
        <v>100000</v>
      </c>
    </row>
    <row r="12" spans="1:8" ht="17.25" x14ac:dyDescent="0.25">
      <c r="B12" s="4"/>
      <c r="C12" s="4"/>
      <c r="E12" s="23"/>
      <c r="F12" s="24" t="s">
        <v>21</v>
      </c>
      <c r="G12" s="26">
        <v>1200</v>
      </c>
    </row>
    <row r="13" spans="1:8" ht="17.25" x14ac:dyDescent="0.25">
      <c r="B13" s="4"/>
      <c r="C13" s="4"/>
      <c r="F13" s="20" t="s">
        <v>19</v>
      </c>
      <c r="G13" s="22">
        <f>G10*G11*G12</f>
        <v>96000000</v>
      </c>
    </row>
    <row r="14" spans="1:8" ht="17.25" x14ac:dyDescent="0.25">
      <c r="B14" s="4"/>
      <c r="C14" s="4"/>
      <c r="F14" s="3" t="s">
        <v>15</v>
      </c>
      <c r="G14" s="18">
        <f>100%*G11*G12</f>
        <v>120000000</v>
      </c>
    </row>
    <row r="15" spans="1:8" x14ac:dyDescent="0.25">
      <c r="B15" s="4"/>
      <c r="C15" s="4"/>
      <c r="F15" s="3"/>
    </row>
    <row r="16" spans="1:8" x14ac:dyDescent="0.25">
      <c r="B16" s="4" t="s">
        <v>40</v>
      </c>
    </row>
    <row r="17" spans="2:2" x14ac:dyDescent="0.25">
      <c r="B17" s="4" t="s">
        <v>12</v>
      </c>
    </row>
    <row r="18" spans="2:2" x14ac:dyDescent="0.25">
      <c r="B18" t="s">
        <v>41</v>
      </c>
    </row>
    <row r="19" spans="2:2" x14ac:dyDescent="0.25">
      <c r="B19" t="s">
        <v>42</v>
      </c>
    </row>
    <row r="20" spans="2:2" x14ac:dyDescent="0.25">
      <c r="B20" t="s">
        <v>28</v>
      </c>
    </row>
    <row r="21" spans="2:2" x14ac:dyDescent="0.25">
      <c r="B21" t="s">
        <v>29</v>
      </c>
    </row>
    <row r="22" spans="2:2" x14ac:dyDescent="0.25">
      <c r="B22" t="s">
        <v>54</v>
      </c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2977A-33CF-4691-AD35-49B81EDAF8BF}">
  <dimension ref="B2:H19"/>
  <sheetViews>
    <sheetView workbookViewId="0">
      <selection activeCell="I12" sqref="I12"/>
    </sheetView>
  </sheetViews>
  <sheetFormatPr defaultRowHeight="15" x14ac:dyDescent="0.25"/>
  <cols>
    <col min="2" max="2" width="17.28515625" bestFit="1" customWidth="1"/>
    <col min="3" max="3" width="15" customWidth="1"/>
    <col min="4" max="4" width="22.85546875" customWidth="1"/>
    <col min="5" max="5" width="21.28515625" customWidth="1"/>
    <col min="6" max="6" width="20.5703125" customWidth="1"/>
    <col min="7" max="7" width="19.7109375" customWidth="1"/>
    <col min="8" max="8" width="15.85546875" customWidth="1"/>
  </cols>
  <sheetData>
    <row r="2" spans="2:8" ht="24" thickBot="1" x14ac:dyDescent="0.4">
      <c r="B2" s="28" t="s">
        <v>62</v>
      </c>
      <c r="C2" s="28"/>
      <c r="D2" s="28"/>
      <c r="E2" s="28"/>
      <c r="F2" s="28"/>
      <c r="G2" s="28"/>
    </row>
    <row r="3" spans="2:8" s="2" customFormat="1" ht="30" x14ac:dyDescent="0.25">
      <c r="B3" s="5" t="s">
        <v>0</v>
      </c>
      <c r="C3" s="6" t="s">
        <v>1</v>
      </c>
      <c r="D3" s="6" t="s">
        <v>2</v>
      </c>
      <c r="E3" s="6" t="s">
        <v>10</v>
      </c>
      <c r="F3" s="6" t="s">
        <v>11</v>
      </c>
      <c r="G3" s="7" t="s">
        <v>17</v>
      </c>
      <c r="H3" s="1"/>
    </row>
    <row r="4" spans="2:8" x14ac:dyDescent="0.25">
      <c r="B4" s="8" t="s">
        <v>6</v>
      </c>
      <c r="C4" s="9">
        <v>1</v>
      </c>
      <c r="D4" s="10">
        <v>0.05</v>
      </c>
      <c r="E4" s="9" t="s">
        <v>4</v>
      </c>
      <c r="F4" s="9" t="s">
        <v>4</v>
      </c>
      <c r="G4" s="11">
        <f>D4</f>
        <v>0.05</v>
      </c>
    </row>
    <row r="5" spans="2:8" x14ac:dyDescent="0.25">
      <c r="B5" s="8" t="s">
        <v>32</v>
      </c>
      <c r="C5" s="9">
        <v>6</v>
      </c>
      <c r="D5" s="10">
        <v>0.3</v>
      </c>
      <c r="E5" s="12">
        <v>0.85</v>
      </c>
      <c r="F5" s="12">
        <v>0.85</v>
      </c>
      <c r="G5" s="11">
        <f>IF(F5&lt;E5,0,D5)</f>
        <v>0.3</v>
      </c>
    </row>
    <row r="6" spans="2:8" ht="15.75" thickBot="1" x14ac:dyDescent="0.3">
      <c r="B6" s="13" t="s">
        <v>33</v>
      </c>
      <c r="C6" s="14">
        <v>13</v>
      </c>
      <c r="D6" s="15">
        <v>0.65</v>
      </c>
      <c r="E6" s="16">
        <v>0.7</v>
      </c>
      <c r="F6" s="16">
        <v>0.64</v>
      </c>
      <c r="G6" s="17">
        <f t="shared" ref="G6" si="0">IF(F6&lt;E6,0,D6)</f>
        <v>0</v>
      </c>
    </row>
    <row r="7" spans="2:8" x14ac:dyDescent="0.25">
      <c r="F7" s="20" t="s">
        <v>9</v>
      </c>
      <c r="G7" s="21">
        <f>SUM(G4:G6)</f>
        <v>0.35</v>
      </c>
    </row>
    <row r="8" spans="2:8" ht="15" customHeight="1" x14ac:dyDescent="0.25">
      <c r="C8" s="4"/>
      <c r="F8" s="3" t="s">
        <v>34</v>
      </c>
      <c r="G8" s="19">
        <v>500</v>
      </c>
    </row>
    <row r="9" spans="2:8" ht="17.25" x14ac:dyDescent="0.25">
      <c r="B9" s="4"/>
      <c r="C9" s="4"/>
      <c r="E9" s="23"/>
      <c r="F9" s="24" t="s">
        <v>35</v>
      </c>
      <c r="G9" s="26">
        <v>180</v>
      </c>
    </row>
    <row r="10" spans="2:8" ht="17.25" x14ac:dyDescent="0.25">
      <c r="B10" s="4"/>
      <c r="C10" s="4"/>
      <c r="F10" s="20" t="s">
        <v>19</v>
      </c>
      <c r="G10" s="22">
        <f>G7*G8*G9</f>
        <v>31500</v>
      </c>
    </row>
    <row r="11" spans="2:8" ht="17.25" x14ac:dyDescent="0.25">
      <c r="B11" s="4"/>
      <c r="C11" s="4"/>
      <c r="F11" s="3" t="s">
        <v>15</v>
      </c>
      <c r="G11" s="18">
        <f>100%*G8*G9</f>
        <v>90000</v>
      </c>
    </row>
    <row r="12" spans="2:8" x14ac:dyDescent="0.25">
      <c r="B12" s="4"/>
      <c r="C12" s="4"/>
      <c r="F12" s="3"/>
    </row>
    <row r="13" spans="2:8" x14ac:dyDescent="0.25">
      <c r="B13" s="4" t="s">
        <v>49</v>
      </c>
    </row>
    <row r="14" spans="2:8" x14ac:dyDescent="0.25">
      <c r="B14" s="4" t="s">
        <v>12</v>
      </c>
    </row>
    <row r="15" spans="2:8" x14ac:dyDescent="0.25">
      <c r="B15" t="s">
        <v>51</v>
      </c>
    </row>
    <row r="16" spans="2:8" x14ac:dyDescent="0.25">
      <c r="B16" t="s">
        <v>52</v>
      </c>
    </row>
    <row r="17" spans="2:2" x14ac:dyDescent="0.25">
      <c r="B17" t="s">
        <v>37</v>
      </c>
    </row>
    <row r="18" spans="2:2" x14ac:dyDescent="0.25">
      <c r="B18" t="s">
        <v>38</v>
      </c>
    </row>
    <row r="19" spans="2:2" x14ac:dyDescent="0.25">
      <c r="B19" t="s">
        <v>57</v>
      </c>
    </row>
  </sheetData>
  <mergeCells count="1">
    <mergeCell ref="B2:G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1" ma:contentTypeDescription="Create a new document." ma:contentTypeScope="" ma:versionID="f068ef6dd47d365f4fa8bd5fd12cc460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b8c196969371bd047e6bd3622e6f1418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6C9A96-B4D3-42BF-A3AC-2312003B0B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4E04869-3D8F-4173-A2FA-639B48A00D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D550AA-5F3F-464A-B8E3-5A0F003F8D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Adult PCP</vt:lpstr>
      <vt:lpstr>Adult BH</vt:lpstr>
      <vt:lpstr>Peds PCP</vt:lpstr>
      <vt:lpstr>Peds BH</vt:lpstr>
      <vt:lpstr>Justice</vt:lpstr>
      <vt:lpstr>Hospital</vt:lpstr>
    </vt:vector>
  </TitlesOfParts>
  <Company>AHCCCS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Adams, Cameron</dc:creator>
  <cp:lastModifiedBy>Adams, Cameron</cp:lastModifiedBy>
  <dcterms:created xsi:type="dcterms:W3CDTF">2021-02-24T15:27:26Z</dcterms:created>
  <dcterms:modified xsi:type="dcterms:W3CDTF">2021-03-04T11:39:15Z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Order">
    <vt:r8>194200</vt:r8>
  </property>
</Properties>
</file>