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190" activeTab="8"/>
  </bookViews>
  <sheets>
    <sheet name="Oct 17 " sheetId="2" r:id="rId1"/>
    <sheet name="NOV 17 " sheetId="1" r:id="rId2"/>
    <sheet name="DEC 17 " sheetId="3" r:id="rId3"/>
    <sheet name="Jan 18  " sheetId="4" r:id="rId4"/>
    <sheet name="Feb 18  " sheetId="5" r:id="rId5"/>
    <sheet name="Mar 18 " sheetId="6" r:id="rId6"/>
    <sheet name="Apr 18 " sheetId="7" r:id="rId7"/>
    <sheet name="May 18 " sheetId="8" r:id="rId8"/>
    <sheet name="June 18  " sheetId="9" r:id="rId9"/>
  </sheets>
  <externalReferences>
    <externalReference r:id="rId10"/>
  </externalReferences>
  <definedNames>
    <definedName name="_Fill" localSheetId="6" hidden="1">[1]NOV!#REF!</definedName>
    <definedName name="_Fill" localSheetId="2" hidden="1">[1]NOV!#REF!</definedName>
    <definedName name="_Fill" localSheetId="4" hidden="1">[1]NOV!#REF!</definedName>
    <definedName name="_Fill" localSheetId="3" hidden="1">[1]NOV!#REF!</definedName>
    <definedName name="_Fill" localSheetId="8" hidden="1">[1]NOV!#REF!</definedName>
    <definedName name="_Fill" localSheetId="5" hidden="1">[1]NOV!#REF!</definedName>
    <definedName name="_Fill" localSheetId="7" hidden="1">[1]NOV!#REF!</definedName>
    <definedName name="_Fill" localSheetId="1" hidden="1">[1]NOV!#REF!</definedName>
    <definedName name="_Fill" localSheetId="0" hidden="1">[1]NOV!#REF!</definedName>
    <definedName name="_Fill" hidden="1">[1]NOV!#REF!</definedName>
    <definedName name="_ggg" localSheetId="6" hidden="1">[1]NOV!#REF!</definedName>
    <definedName name="_ggg" localSheetId="2" hidden="1">[1]NOV!#REF!</definedName>
    <definedName name="_ggg" localSheetId="4" hidden="1">[1]NOV!#REF!</definedName>
    <definedName name="_ggg" localSheetId="3" hidden="1">[1]NOV!#REF!</definedName>
    <definedName name="_ggg" localSheetId="8" hidden="1">[1]NOV!#REF!</definedName>
    <definedName name="_ggg" localSheetId="5" hidden="1">[1]NOV!#REF!</definedName>
    <definedName name="_ggg" localSheetId="7" hidden="1">[1]NOV!#REF!</definedName>
    <definedName name="_ggg" localSheetId="1" hidden="1">[1]NOV!#REF!</definedName>
    <definedName name="_ggg" localSheetId="0" hidden="1">[1]NOV!#REF!</definedName>
    <definedName name="_ggg" hidden="1">[1]NOV!#REF!</definedName>
    <definedName name="A" localSheetId="6" hidden="1">[1]NOV!#REF!</definedName>
    <definedName name="A" localSheetId="2" hidden="1">[1]NOV!#REF!</definedName>
    <definedName name="A" localSheetId="4" hidden="1">[1]NOV!#REF!</definedName>
    <definedName name="A" localSheetId="3" hidden="1">[1]NOV!#REF!</definedName>
    <definedName name="A" localSheetId="8" hidden="1">[1]NOV!#REF!</definedName>
    <definedName name="A" localSheetId="5" hidden="1">[1]NOV!#REF!</definedName>
    <definedName name="A" localSheetId="7" hidden="1">[1]NOV!#REF!</definedName>
    <definedName name="A" localSheetId="1" hidden="1">[1]NOV!#REF!</definedName>
    <definedName name="A" localSheetId="0" hidden="1">[1]NOV!#REF!</definedName>
    <definedName name="A" hidden="1">[1]NOV!#REF!</definedName>
    <definedName name="April15" localSheetId="6" hidden="1">[1]NOV!#REF!</definedName>
    <definedName name="April15" localSheetId="2" hidden="1">[1]NOV!#REF!</definedName>
    <definedName name="April15" localSheetId="4" hidden="1">[1]NOV!#REF!</definedName>
    <definedName name="April15" localSheetId="3" hidden="1">[1]NOV!#REF!</definedName>
    <definedName name="April15" localSheetId="8" hidden="1">[1]NOV!#REF!</definedName>
    <definedName name="April15" localSheetId="5" hidden="1">[1]NOV!#REF!</definedName>
    <definedName name="April15" localSheetId="7" hidden="1">[1]NOV!#REF!</definedName>
    <definedName name="April15" localSheetId="1" hidden="1">[1]NOV!#REF!</definedName>
    <definedName name="April15" localSheetId="0" hidden="1">[1]NOV!#REF!</definedName>
    <definedName name="April15" hidden="1">[1]NOV!#REF!</definedName>
    <definedName name="f" localSheetId="6" hidden="1">[1]NOV!#REF!</definedName>
    <definedName name="f" localSheetId="2" hidden="1">[1]NOV!#REF!</definedName>
    <definedName name="f" localSheetId="4" hidden="1">[1]NOV!#REF!</definedName>
    <definedName name="f" localSheetId="3" hidden="1">[1]NOV!#REF!</definedName>
    <definedName name="f" localSheetId="8" hidden="1">[1]NOV!#REF!</definedName>
    <definedName name="f" localSheetId="5" hidden="1">[1]NOV!#REF!</definedName>
    <definedName name="f" localSheetId="7" hidden="1">[1]NOV!#REF!</definedName>
    <definedName name="f" localSheetId="1" hidden="1">[1]NOV!#REF!</definedName>
    <definedName name="f" localSheetId="0" hidden="1">[1]NOV!#REF!</definedName>
    <definedName name="f" hidden="1">[1]NOV!#REF!</definedName>
    <definedName name="fff" localSheetId="6" hidden="1">[1]NOV!#REF!</definedName>
    <definedName name="fff" localSheetId="2" hidden="1">[1]NOV!#REF!</definedName>
    <definedName name="fff" localSheetId="4" hidden="1">[1]NOV!#REF!</definedName>
    <definedName name="fff" localSheetId="3" hidden="1">[1]NOV!#REF!</definedName>
    <definedName name="fff" localSheetId="8" hidden="1">[1]NOV!#REF!</definedName>
    <definedName name="fff" localSheetId="5" hidden="1">[1]NOV!#REF!</definedName>
    <definedName name="fff" localSheetId="7" hidden="1">[1]NOV!#REF!</definedName>
    <definedName name="fff" localSheetId="1" hidden="1">[1]NOV!#REF!</definedName>
    <definedName name="fff" localSheetId="0" hidden="1">[1]NOV!#REF!</definedName>
    <definedName name="fff" hidden="1">[1]NOV!#REF!</definedName>
    <definedName name="_xlnm.Print_Area" localSheetId="6">'Apr 18 '!$A$1:$R$91</definedName>
    <definedName name="_xlnm.Print_Area" localSheetId="8">'June 18  '!$A$1:$R$91</definedName>
    <definedName name="_xlnm.Print_Area" localSheetId="5">'Mar 18 '!$A$1:$R$91</definedName>
    <definedName name="_xlnm.Print_Area" localSheetId="7">'May 18 '!$A$1:$R$91</definedName>
    <definedName name="Sept15" localSheetId="6" hidden="1">[1]NOV!#REF!</definedName>
    <definedName name="Sept15" localSheetId="2" hidden="1">[1]NOV!#REF!</definedName>
    <definedName name="Sept15" localSheetId="4" hidden="1">[1]NOV!#REF!</definedName>
    <definedName name="Sept15" localSheetId="3" hidden="1">[1]NOV!#REF!</definedName>
    <definedName name="Sept15" localSheetId="8" hidden="1">[1]NOV!#REF!</definedName>
    <definedName name="Sept15" localSheetId="5" hidden="1">[1]NOV!#REF!</definedName>
    <definedName name="Sept15" localSheetId="7" hidden="1">[1]NOV!#REF!</definedName>
    <definedName name="Sept15" localSheetId="1" hidden="1">[1]NOV!#REF!</definedName>
    <definedName name="Sept15" localSheetId="0" hidden="1">[1]NOV!#REF!</definedName>
    <definedName name="Sept15" hidden="1">[1]NOV!#REF!</definedName>
    <definedName name="xxxxx" localSheetId="6" hidden="1">[1]NOV!#REF!</definedName>
    <definedName name="xxxxx" localSheetId="2" hidden="1">[1]NOV!#REF!</definedName>
    <definedName name="xxxxx" localSheetId="4" hidden="1">[1]NOV!#REF!</definedName>
    <definedName name="xxxxx" localSheetId="3" hidden="1">[1]NOV!#REF!</definedName>
    <definedName name="xxxxx" localSheetId="8" hidden="1">[1]NOV!#REF!</definedName>
    <definedName name="xxxxx" localSheetId="5" hidden="1">[1]NOV!#REF!</definedName>
    <definedName name="xxxxx" localSheetId="7" hidden="1">[1]NOV!#REF!</definedName>
    <definedName name="xxxxx" localSheetId="1" hidden="1">[1]NOV!#REF!</definedName>
    <definedName name="xxxxx" localSheetId="0" hidden="1">[1]NOV!#REF!</definedName>
    <definedName name="xxxxx" hidden="1">[1]NOV!#REF!</definedName>
  </definedNames>
  <calcPr calcId="145621"/>
</workbook>
</file>

<file path=xl/calcChain.xml><?xml version="1.0" encoding="utf-8"?>
<calcChain xmlns="http://schemas.openxmlformats.org/spreadsheetml/2006/main">
  <c r="R9" i="9" l="1"/>
  <c r="Q9" i="9"/>
  <c r="Q86" i="9"/>
  <c r="Q85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Q84" i="9" s="1"/>
  <c r="Q88" i="9" s="1"/>
  <c r="Q90" i="9" s="1"/>
  <c r="C84" i="9"/>
  <c r="B84" i="9"/>
  <c r="Q83" i="9"/>
  <c r="Q82" i="9"/>
  <c r="R82" i="9" s="1"/>
  <c r="Q81" i="9"/>
  <c r="Q80" i="9"/>
  <c r="O66" i="9"/>
  <c r="O65" i="9"/>
  <c r="L65" i="9"/>
  <c r="I65" i="9"/>
  <c r="G65" i="9"/>
  <c r="E65" i="9"/>
  <c r="C65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S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L34" i="9"/>
  <c r="H34" i="9"/>
  <c r="G34" i="9"/>
  <c r="F34" i="9"/>
  <c r="L32" i="9"/>
  <c r="H32" i="9"/>
  <c r="G32" i="9"/>
  <c r="I32" i="9" s="1"/>
  <c r="F32" i="9"/>
  <c r="L30" i="9"/>
  <c r="H30" i="9"/>
  <c r="H37" i="9" s="1"/>
  <c r="G30" i="9"/>
  <c r="F30" i="9"/>
  <c r="F37" i="9" s="1"/>
  <c r="Q15" i="9"/>
  <c r="S65" i="9" s="1"/>
  <c r="Q14" i="9"/>
  <c r="Q64" i="9" s="1"/>
  <c r="T64" i="9" s="1"/>
  <c r="P13" i="9"/>
  <c r="O13" i="9"/>
  <c r="O63" i="9" s="1"/>
  <c r="N13" i="9"/>
  <c r="M13" i="9"/>
  <c r="L13" i="9"/>
  <c r="K13" i="9"/>
  <c r="K63" i="9" s="1"/>
  <c r="J13" i="9"/>
  <c r="I13" i="9"/>
  <c r="I63" i="9" s="1"/>
  <c r="H13" i="9"/>
  <c r="G13" i="9"/>
  <c r="G63" i="9" s="1"/>
  <c r="F13" i="9"/>
  <c r="E13" i="9"/>
  <c r="E63" i="9" s="1"/>
  <c r="D13" i="9"/>
  <c r="C13" i="9"/>
  <c r="C63" i="9" s="1"/>
  <c r="B13" i="9"/>
  <c r="Q12" i="9"/>
  <c r="Q11" i="9"/>
  <c r="Q60" i="9" s="1"/>
  <c r="T60" i="9" s="1"/>
  <c r="Q10" i="9"/>
  <c r="S61" i="9" s="1"/>
  <c r="Q17" i="9" l="1"/>
  <c r="L37" i="9"/>
  <c r="M32" i="9" s="1"/>
  <c r="Q61" i="9"/>
  <c r="T61" i="9" s="1"/>
  <c r="M63" i="9"/>
  <c r="I30" i="9"/>
  <c r="G37" i="9"/>
  <c r="I37" i="9" s="1"/>
  <c r="I34" i="9"/>
  <c r="R83" i="9"/>
  <c r="R80" i="9"/>
  <c r="R81" i="9"/>
  <c r="H63" i="9"/>
  <c r="L63" i="9"/>
  <c r="Q59" i="9"/>
  <c r="T59" i="9" s="1"/>
  <c r="B63" i="9"/>
  <c r="F63" i="9"/>
  <c r="J63" i="9"/>
  <c r="N63" i="9"/>
  <c r="Q65" i="9"/>
  <c r="T65" i="9" s="1"/>
  <c r="D63" i="9"/>
  <c r="P63" i="9"/>
  <c r="Q62" i="9"/>
  <c r="T62" i="9" s="1"/>
  <c r="M34" i="9"/>
  <c r="O34" i="9"/>
  <c r="O32" i="9"/>
  <c r="M30" i="9"/>
  <c r="O30" i="9"/>
  <c r="Q13" i="9"/>
  <c r="R11" i="9" s="1"/>
  <c r="S62" i="9"/>
  <c r="S64" i="9"/>
  <c r="S59" i="9"/>
  <c r="M37" i="9" l="1"/>
  <c r="J30" i="9"/>
  <c r="J32" i="9"/>
  <c r="J34" i="9"/>
  <c r="R84" i="9"/>
  <c r="S63" i="9"/>
  <c r="R12" i="9"/>
  <c r="R10" i="9"/>
  <c r="Q63" i="9"/>
  <c r="T63" i="9" s="1"/>
  <c r="Q67" i="9"/>
  <c r="T67" i="9" s="1"/>
  <c r="O37" i="9"/>
  <c r="P34" i="9" s="1"/>
  <c r="P32" i="9"/>
  <c r="J37" i="9" l="1"/>
  <c r="P30" i="9"/>
  <c r="P37" i="9" s="1"/>
  <c r="R13" i="9"/>
  <c r="S67" i="9"/>
  <c r="Q19" i="9"/>
  <c r="Q17" i="8" l="1"/>
  <c r="Q14" i="8"/>
  <c r="Q15" i="8"/>
  <c r="Q9" i="8"/>
  <c r="Q86" i="8" l="1"/>
  <c r="Q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Q84" i="8" s="1"/>
  <c r="Q83" i="8"/>
  <c r="R83" i="8" s="1"/>
  <c r="Q82" i="8"/>
  <c r="Q81" i="8"/>
  <c r="Q80" i="8"/>
  <c r="O66" i="8"/>
  <c r="O65" i="8"/>
  <c r="L65" i="8"/>
  <c r="I65" i="8"/>
  <c r="G65" i="8"/>
  <c r="E65" i="8"/>
  <c r="C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S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L34" i="8"/>
  <c r="H34" i="8"/>
  <c r="G34" i="8"/>
  <c r="F34" i="8"/>
  <c r="L32" i="8"/>
  <c r="H32" i="8"/>
  <c r="G32" i="8"/>
  <c r="F32" i="8"/>
  <c r="L30" i="8"/>
  <c r="H30" i="8"/>
  <c r="G30" i="8"/>
  <c r="F30" i="8"/>
  <c r="Q65" i="8"/>
  <c r="T65" i="8" s="1"/>
  <c r="S64" i="8"/>
  <c r="P13" i="8"/>
  <c r="O13" i="8"/>
  <c r="N13" i="8"/>
  <c r="N63" i="8" s="1"/>
  <c r="M13" i="8"/>
  <c r="M63" i="8" s="1"/>
  <c r="L13" i="8"/>
  <c r="L63" i="8" s="1"/>
  <c r="K13" i="8"/>
  <c r="J13" i="8"/>
  <c r="J63" i="8" s="1"/>
  <c r="I13" i="8"/>
  <c r="I63" i="8" s="1"/>
  <c r="H13" i="8"/>
  <c r="H63" i="8" s="1"/>
  <c r="G13" i="8"/>
  <c r="F13" i="8"/>
  <c r="F63" i="8" s="1"/>
  <c r="E13" i="8"/>
  <c r="E63" i="8" s="1"/>
  <c r="D13" i="8"/>
  <c r="C13" i="8"/>
  <c r="B13" i="8"/>
  <c r="B63" i="8" s="1"/>
  <c r="Q12" i="8"/>
  <c r="Q62" i="8" s="1"/>
  <c r="T62" i="8" s="1"/>
  <c r="Q11" i="8"/>
  <c r="Q60" i="8" s="1"/>
  <c r="T60" i="8" s="1"/>
  <c r="Q10" i="8"/>
  <c r="Q61" i="8" s="1"/>
  <c r="T61" i="8" s="1"/>
  <c r="I30" i="8" l="1"/>
  <c r="D63" i="8"/>
  <c r="P63" i="8"/>
  <c r="S65" i="8"/>
  <c r="L37" i="8"/>
  <c r="M30" i="8" s="1"/>
  <c r="F37" i="8"/>
  <c r="G37" i="8"/>
  <c r="Q88" i="8"/>
  <c r="Q90" i="8" s="1"/>
  <c r="S62" i="8"/>
  <c r="R82" i="8"/>
  <c r="R80" i="8"/>
  <c r="R81" i="8"/>
  <c r="S59" i="8"/>
  <c r="S61" i="8"/>
  <c r="C63" i="8"/>
  <c r="G63" i="8"/>
  <c r="K63" i="8"/>
  <c r="O63" i="8"/>
  <c r="O30" i="8"/>
  <c r="Q13" i="8"/>
  <c r="R9" i="8"/>
  <c r="I32" i="8"/>
  <c r="I34" i="8"/>
  <c r="H37" i="8"/>
  <c r="Q64" i="8"/>
  <c r="T64" i="8" s="1"/>
  <c r="Q59" i="8"/>
  <c r="T59" i="8" s="1"/>
  <c r="J59" i="7"/>
  <c r="I61" i="7"/>
  <c r="I62" i="7"/>
  <c r="E64" i="7"/>
  <c r="O30" i="7"/>
  <c r="M32" i="8" l="1"/>
  <c r="M37" i="8" s="1"/>
  <c r="M34" i="8"/>
  <c r="I37" i="8"/>
  <c r="J30" i="8" s="1"/>
  <c r="R84" i="8"/>
  <c r="O34" i="8"/>
  <c r="R12" i="8"/>
  <c r="Q63" i="8"/>
  <c r="T63" i="8" s="1"/>
  <c r="S63" i="8"/>
  <c r="R10" i="8"/>
  <c r="O32" i="8"/>
  <c r="R11" i="8"/>
  <c r="O66" i="7"/>
  <c r="O65" i="7"/>
  <c r="L65" i="7"/>
  <c r="I65" i="7"/>
  <c r="G65" i="7"/>
  <c r="E65" i="7"/>
  <c r="C65" i="7"/>
  <c r="P64" i="7"/>
  <c r="O64" i="7"/>
  <c r="N64" i="7"/>
  <c r="M64" i="7"/>
  <c r="L64" i="7"/>
  <c r="K64" i="7"/>
  <c r="J64" i="7"/>
  <c r="I64" i="7"/>
  <c r="H64" i="7"/>
  <c r="G64" i="7"/>
  <c r="F64" i="7"/>
  <c r="D64" i="7"/>
  <c r="C64" i="7"/>
  <c r="B64" i="7"/>
  <c r="P62" i="7"/>
  <c r="O62" i="7"/>
  <c r="N62" i="7"/>
  <c r="M62" i="7"/>
  <c r="L62" i="7"/>
  <c r="K62" i="7"/>
  <c r="J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H61" i="7"/>
  <c r="G61" i="7"/>
  <c r="F61" i="7"/>
  <c r="E61" i="7"/>
  <c r="D61" i="7"/>
  <c r="C61" i="7"/>
  <c r="B61" i="7"/>
  <c r="S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I59" i="7"/>
  <c r="H59" i="7"/>
  <c r="G59" i="7"/>
  <c r="F59" i="7"/>
  <c r="E59" i="7"/>
  <c r="D59" i="7"/>
  <c r="C59" i="7"/>
  <c r="B59" i="7"/>
  <c r="L34" i="7"/>
  <c r="H34" i="7"/>
  <c r="G34" i="7"/>
  <c r="F34" i="7"/>
  <c r="L32" i="7"/>
  <c r="H32" i="7"/>
  <c r="G32" i="7"/>
  <c r="F32" i="7"/>
  <c r="L30" i="7"/>
  <c r="H30" i="7"/>
  <c r="G30" i="7"/>
  <c r="G37" i="7" s="1"/>
  <c r="F30" i="7"/>
  <c r="Q15" i="7"/>
  <c r="S65" i="7" s="1"/>
  <c r="Q14" i="7"/>
  <c r="S64" i="7" s="1"/>
  <c r="P13" i="7"/>
  <c r="P63" i="7" s="1"/>
  <c r="O13" i="7"/>
  <c r="O63" i="7" s="1"/>
  <c r="N13" i="7"/>
  <c r="N63" i="7" s="1"/>
  <c r="M13" i="7"/>
  <c r="M63" i="7" s="1"/>
  <c r="L13" i="7"/>
  <c r="L63" i="7" s="1"/>
  <c r="K13" i="7"/>
  <c r="K63" i="7" s="1"/>
  <c r="J13" i="7"/>
  <c r="J63" i="7" s="1"/>
  <c r="I13" i="7"/>
  <c r="I63" i="7" s="1"/>
  <c r="H13" i="7"/>
  <c r="H63" i="7" s="1"/>
  <c r="G13" i="7"/>
  <c r="G63" i="7" s="1"/>
  <c r="F13" i="7"/>
  <c r="F63" i="7" s="1"/>
  <c r="E13" i="7"/>
  <c r="E63" i="7" s="1"/>
  <c r="D13" i="7"/>
  <c r="D63" i="7" s="1"/>
  <c r="C13" i="7"/>
  <c r="C63" i="7" s="1"/>
  <c r="B13" i="7"/>
  <c r="B63" i="7" s="1"/>
  <c r="Q12" i="7"/>
  <c r="Q11" i="7"/>
  <c r="Q60" i="7" s="1"/>
  <c r="T60" i="7" s="1"/>
  <c r="Q10" i="7"/>
  <c r="S61" i="7" s="1"/>
  <c r="Q9" i="7"/>
  <c r="S59" i="7" s="1"/>
  <c r="R13" i="8" l="1"/>
  <c r="O37" i="8"/>
  <c r="P30" i="8" s="1"/>
  <c r="J32" i="8"/>
  <c r="J37" i="8" s="1"/>
  <c r="J34" i="8"/>
  <c r="S67" i="8"/>
  <c r="Q19" i="8"/>
  <c r="Q67" i="8"/>
  <c r="T67" i="8" s="1"/>
  <c r="I34" i="7"/>
  <c r="L37" i="7"/>
  <c r="M34" i="7" s="1"/>
  <c r="F37" i="7"/>
  <c r="H37" i="7"/>
  <c r="I32" i="7"/>
  <c r="O32" i="7" s="1"/>
  <c r="M32" i="7"/>
  <c r="O34" i="7"/>
  <c r="Q62" i="7"/>
  <c r="T62" i="7" s="1"/>
  <c r="Q64" i="7"/>
  <c r="T64" i="7" s="1"/>
  <c r="Q13" i="7"/>
  <c r="S62" i="7"/>
  <c r="Q65" i="7"/>
  <c r="T65" i="7" s="1"/>
  <c r="I30" i="7"/>
  <c r="Q59" i="7"/>
  <c r="T59" i="7" s="1"/>
  <c r="Q61" i="7"/>
  <c r="T61" i="7" s="1"/>
  <c r="Q67" i="4"/>
  <c r="P32" i="8" l="1"/>
  <c r="P34" i="8"/>
  <c r="I37" i="7"/>
  <c r="J34" i="7" s="1"/>
  <c r="M30" i="7"/>
  <c r="J32" i="7"/>
  <c r="J30" i="7"/>
  <c r="J37" i="7" s="1"/>
  <c r="S63" i="7"/>
  <c r="R11" i="7"/>
  <c r="R9" i="7"/>
  <c r="Q17" i="7"/>
  <c r="Q63" i="7"/>
  <c r="T63" i="7" s="1"/>
  <c r="M37" i="7"/>
  <c r="R10" i="7"/>
  <c r="R12" i="7"/>
  <c r="Q67" i="6"/>
  <c r="L64" i="6"/>
  <c r="F30" i="6"/>
  <c r="P37" i="8" l="1"/>
  <c r="S67" i="7"/>
  <c r="Q19" i="7"/>
  <c r="Q67" i="7"/>
  <c r="T67" i="7" s="1"/>
  <c r="O37" i="7"/>
  <c r="P30" i="7" s="1"/>
  <c r="R13" i="7"/>
  <c r="Q19" i="6"/>
  <c r="Q17" i="6"/>
  <c r="Q15" i="6"/>
  <c r="B13" i="6"/>
  <c r="P34" i="7" l="1"/>
  <c r="P32" i="7"/>
  <c r="O66" i="6"/>
  <c r="O65" i="6"/>
  <c r="L65" i="6"/>
  <c r="I65" i="6"/>
  <c r="G65" i="6"/>
  <c r="E65" i="6"/>
  <c r="C65" i="6"/>
  <c r="P64" i="6"/>
  <c r="O64" i="6"/>
  <c r="N64" i="6"/>
  <c r="M64" i="6"/>
  <c r="K64" i="6"/>
  <c r="J64" i="6"/>
  <c r="I64" i="6"/>
  <c r="H64" i="6"/>
  <c r="G64" i="6"/>
  <c r="F64" i="6"/>
  <c r="E64" i="6"/>
  <c r="D64" i="6"/>
  <c r="C64" i="6"/>
  <c r="B64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S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L34" i="6"/>
  <c r="H34" i="6"/>
  <c r="G34" i="6"/>
  <c r="F34" i="6"/>
  <c r="I34" i="6" s="1"/>
  <c r="L32" i="6"/>
  <c r="H32" i="6"/>
  <c r="G32" i="6"/>
  <c r="F32" i="6"/>
  <c r="L30" i="6"/>
  <c r="H30" i="6"/>
  <c r="H37" i="6" s="1"/>
  <c r="G30" i="6"/>
  <c r="F37" i="6"/>
  <c r="Q65" i="6"/>
  <c r="T65" i="6" s="1"/>
  <c r="Q14" i="6"/>
  <c r="Q64" i="6" s="1"/>
  <c r="T64" i="6" s="1"/>
  <c r="P13" i="6"/>
  <c r="P63" i="6" s="1"/>
  <c r="O13" i="6"/>
  <c r="O63" i="6" s="1"/>
  <c r="N13" i="6"/>
  <c r="N63" i="6" s="1"/>
  <c r="M13" i="6"/>
  <c r="M63" i="6" s="1"/>
  <c r="L13" i="6"/>
  <c r="L63" i="6" s="1"/>
  <c r="K13" i="6"/>
  <c r="K63" i="6" s="1"/>
  <c r="J13" i="6"/>
  <c r="J63" i="6" s="1"/>
  <c r="I13" i="6"/>
  <c r="I63" i="6" s="1"/>
  <c r="H13" i="6"/>
  <c r="H63" i="6" s="1"/>
  <c r="G13" i="6"/>
  <c r="G63" i="6" s="1"/>
  <c r="F13" i="6"/>
  <c r="F63" i="6" s="1"/>
  <c r="E13" i="6"/>
  <c r="E63" i="6" s="1"/>
  <c r="D13" i="6"/>
  <c r="D63" i="6" s="1"/>
  <c r="C13" i="6"/>
  <c r="C63" i="6" s="1"/>
  <c r="B63" i="6"/>
  <c r="Q12" i="6"/>
  <c r="Q62" i="6" s="1"/>
  <c r="T62" i="6" s="1"/>
  <c r="Q11" i="6"/>
  <c r="Q60" i="6" s="1"/>
  <c r="T60" i="6" s="1"/>
  <c r="Q10" i="6"/>
  <c r="S61" i="6" s="1"/>
  <c r="Q9" i="6"/>
  <c r="P37" i="7" l="1"/>
  <c r="S65" i="6"/>
  <c r="I30" i="6"/>
  <c r="O30" i="6" s="1"/>
  <c r="I32" i="6"/>
  <c r="J32" i="6" s="1"/>
  <c r="Q61" i="6"/>
  <c r="T61" i="6" s="1"/>
  <c r="L37" i="6"/>
  <c r="M32" i="6" s="1"/>
  <c r="G37" i="6"/>
  <c r="I37" i="6" s="1"/>
  <c r="J34" i="6" s="1"/>
  <c r="M30" i="6"/>
  <c r="O34" i="6"/>
  <c r="Q59" i="6"/>
  <c r="T59" i="6" s="1"/>
  <c r="Q13" i="6"/>
  <c r="S62" i="6"/>
  <c r="S64" i="6"/>
  <c r="S59" i="6"/>
  <c r="O60" i="5"/>
  <c r="J60" i="5"/>
  <c r="K60" i="5"/>
  <c r="M62" i="5"/>
  <c r="N62" i="5"/>
  <c r="O62" i="5"/>
  <c r="P62" i="5"/>
  <c r="L62" i="5"/>
  <c r="J62" i="5"/>
  <c r="K62" i="5"/>
  <c r="I62" i="5"/>
  <c r="C62" i="5"/>
  <c r="D62" i="5"/>
  <c r="E62" i="5"/>
  <c r="F62" i="5"/>
  <c r="G62" i="5"/>
  <c r="H62" i="5"/>
  <c r="B62" i="5"/>
  <c r="B61" i="5"/>
  <c r="I32" i="5"/>
  <c r="J34" i="5"/>
  <c r="F34" i="5"/>
  <c r="F30" i="5"/>
  <c r="Q86" i="5"/>
  <c r="Q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84" i="5" s="1"/>
  <c r="B84" i="5"/>
  <c r="Q83" i="5"/>
  <c r="Q82" i="5"/>
  <c r="Q81" i="5"/>
  <c r="Q80" i="5"/>
  <c r="R9" i="6" l="1"/>
  <c r="M34" i="6"/>
  <c r="J30" i="6"/>
  <c r="J37" i="6" s="1"/>
  <c r="O32" i="6"/>
  <c r="O37" i="6" s="1"/>
  <c r="P32" i="6" s="1"/>
  <c r="R11" i="6"/>
  <c r="M37" i="6"/>
  <c r="S63" i="6"/>
  <c r="R12" i="6"/>
  <c r="R10" i="6"/>
  <c r="R13" i="6" s="1"/>
  <c r="Q63" i="6"/>
  <c r="T63" i="6" s="1"/>
  <c r="R83" i="5"/>
  <c r="Q88" i="5"/>
  <c r="Q90" i="5" s="1"/>
  <c r="R81" i="5"/>
  <c r="R82" i="5"/>
  <c r="R80" i="5"/>
  <c r="O66" i="5"/>
  <c r="O65" i="5"/>
  <c r="L65" i="5"/>
  <c r="I65" i="5"/>
  <c r="G65" i="5"/>
  <c r="E65" i="5"/>
  <c r="C65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S60" i="5"/>
  <c r="P60" i="5"/>
  <c r="N60" i="5"/>
  <c r="M60" i="5"/>
  <c r="L60" i="5"/>
  <c r="I60" i="5"/>
  <c r="H60" i="5"/>
  <c r="G60" i="5"/>
  <c r="F60" i="5"/>
  <c r="E60" i="5"/>
  <c r="D60" i="5"/>
  <c r="C60" i="5"/>
  <c r="B60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L34" i="5"/>
  <c r="H34" i="5"/>
  <c r="G34" i="5"/>
  <c r="L32" i="5"/>
  <c r="H32" i="5"/>
  <c r="G32" i="5"/>
  <c r="F32" i="5"/>
  <c r="L30" i="5"/>
  <c r="H30" i="5"/>
  <c r="H37" i="5" s="1"/>
  <c r="G30" i="5"/>
  <c r="Q15" i="5"/>
  <c r="S65" i="5" s="1"/>
  <c r="Q14" i="5"/>
  <c r="Q64" i="5" s="1"/>
  <c r="T64" i="5" s="1"/>
  <c r="P13" i="5"/>
  <c r="P63" i="5" s="1"/>
  <c r="O13" i="5"/>
  <c r="O63" i="5" s="1"/>
  <c r="N13" i="5"/>
  <c r="N63" i="5" s="1"/>
  <c r="M13" i="5"/>
  <c r="M63" i="5" s="1"/>
  <c r="L13" i="5"/>
  <c r="L63" i="5" s="1"/>
  <c r="K13" i="5"/>
  <c r="K63" i="5" s="1"/>
  <c r="J13" i="5"/>
  <c r="J63" i="5" s="1"/>
  <c r="I13" i="5"/>
  <c r="I63" i="5" s="1"/>
  <c r="H13" i="5"/>
  <c r="H63" i="5" s="1"/>
  <c r="G13" i="5"/>
  <c r="G63" i="5" s="1"/>
  <c r="F13" i="5"/>
  <c r="F63" i="5" s="1"/>
  <c r="E13" i="5"/>
  <c r="D13" i="5"/>
  <c r="D63" i="5" s="1"/>
  <c r="C13" i="5"/>
  <c r="C63" i="5" s="1"/>
  <c r="B13" i="5"/>
  <c r="B63" i="5" s="1"/>
  <c r="Q12" i="5"/>
  <c r="Q62" i="5" s="1"/>
  <c r="T62" i="5" s="1"/>
  <c r="Q11" i="5"/>
  <c r="Q10" i="5"/>
  <c r="S61" i="5" s="1"/>
  <c r="Q9" i="5"/>
  <c r="S59" i="5" s="1"/>
  <c r="P34" i="6" l="1"/>
  <c r="P30" i="6"/>
  <c r="P37" i="6" s="1"/>
  <c r="S67" i="6"/>
  <c r="T67" i="6"/>
  <c r="Q65" i="5"/>
  <c r="T65" i="5" s="1"/>
  <c r="S64" i="5"/>
  <c r="G37" i="5"/>
  <c r="I34" i="5"/>
  <c r="O34" i="5" s="1"/>
  <c r="Q13" i="5"/>
  <c r="Q17" i="5" s="1"/>
  <c r="S62" i="5"/>
  <c r="Q60" i="5"/>
  <c r="T60" i="5" s="1"/>
  <c r="R84" i="5"/>
  <c r="Q63" i="5"/>
  <c r="T63" i="5" s="1"/>
  <c r="I30" i="5"/>
  <c r="Q59" i="5"/>
  <c r="T59" i="5" s="1"/>
  <c r="E63" i="5"/>
  <c r="R9" i="5"/>
  <c r="L37" i="5"/>
  <c r="M30" i="5" s="1"/>
  <c r="Q61" i="5"/>
  <c r="T61" i="5" s="1"/>
  <c r="F37" i="5"/>
  <c r="Q62" i="1"/>
  <c r="L62" i="1"/>
  <c r="I62" i="1"/>
  <c r="Q60" i="1"/>
  <c r="P60" i="1"/>
  <c r="N60" i="1"/>
  <c r="M60" i="1"/>
  <c r="L60" i="1"/>
  <c r="I60" i="1"/>
  <c r="H60" i="1"/>
  <c r="G60" i="1"/>
  <c r="F60" i="1"/>
  <c r="E60" i="1"/>
  <c r="C60" i="1"/>
  <c r="D61" i="1"/>
  <c r="Q64" i="4"/>
  <c r="Q60" i="4"/>
  <c r="Q62" i="4"/>
  <c r="L62" i="4"/>
  <c r="I62" i="4"/>
  <c r="L62" i="3"/>
  <c r="I62" i="3"/>
  <c r="P60" i="3"/>
  <c r="N60" i="3"/>
  <c r="M60" i="3"/>
  <c r="L60" i="3"/>
  <c r="I60" i="3"/>
  <c r="H60" i="3"/>
  <c r="G60" i="3"/>
  <c r="F60" i="3"/>
  <c r="E60" i="3"/>
  <c r="C60" i="3"/>
  <c r="P60" i="4"/>
  <c r="N60" i="4"/>
  <c r="M60" i="4"/>
  <c r="L60" i="4"/>
  <c r="I60" i="4"/>
  <c r="H60" i="4"/>
  <c r="G60" i="4"/>
  <c r="F60" i="4"/>
  <c r="E60" i="4"/>
  <c r="B60" i="4"/>
  <c r="D60" i="4"/>
  <c r="C60" i="4"/>
  <c r="I37" i="5" l="1"/>
  <c r="S63" i="5"/>
  <c r="R11" i="5"/>
  <c r="R12" i="5"/>
  <c r="R10" i="5"/>
  <c r="M34" i="5"/>
  <c r="Q19" i="5"/>
  <c r="S67" i="5"/>
  <c r="Q67" i="5"/>
  <c r="T67" i="5" s="1"/>
  <c r="J32" i="5"/>
  <c r="O32" i="5"/>
  <c r="J30" i="5"/>
  <c r="O30" i="5"/>
  <c r="M32" i="5"/>
  <c r="M37" i="5" s="1"/>
  <c r="Q15" i="4"/>
  <c r="Q15" i="3"/>
  <c r="R13" i="5" l="1"/>
  <c r="J37" i="5"/>
  <c r="O37" i="5"/>
  <c r="P34" i="5" s="1"/>
  <c r="R83" i="4"/>
  <c r="R82" i="4"/>
  <c r="R81" i="4"/>
  <c r="R80" i="4"/>
  <c r="R84" i="4" s="1"/>
  <c r="O66" i="4"/>
  <c r="O65" i="4"/>
  <c r="L65" i="4"/>
  <c r="I65" i="4"/>
  <c r="G65" i="4"/>
  <c r="E65" i="4"/>
  <c r="C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S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L34" i="4"/>
  <c r="H34" i="4"/>
  <c r="G34" i="4"/>
  <c r="F34" i="4"/>
  <c r="L32" i="4"/>
  <c r="H32" i="4"/>
  <c r="G32" i="4"/>
  <c r="F32" i="4"/>
  <c r="L30" i="4"/>
  <c r="H30" i="4"/>
  <c r="G30" i="4"/>
  <c r="F30" i="4"/>
  <c r="I30" i="4" s="1"/>
  <c r="S65" i="4"/>
  <c r="Q14" i="4"/>
  <c r="S64" i="4" s="1"/>
  <c r="P13" i="4"/>
  <c r="P63" i="4" s="1"/>
  <c r="O13" i="4"/>
  <c r="O63" i="4" s="1"/>
  <c r="N13" i="4"/>
  <c r="N63" i="4" s="1"/>
  <c r="M13" i="4"/>
  <c r="M63" i="4" s="1"/>
  <c r="L13" i="4"/>
  <c r="L63" i="4" s="1"/>
  <c r="K13" i="4"/>
  <c r="K63" i="4" s="1"/>
  <c r="J13" i="4"/>
  <c r="J63" i="4" s="1"/>
  <c r="I13" i="4"/>
  <c r="I63" i="4" s="1"/>
  <c r="H13" i="4"/>
  <c r="H63" i="4" s="1"/>
  <c r="G13" i="4"/>
  <c r="G63" i="4" s="1"/>
  <c r="F13" i="4"/>
  <c r="F63" i="4" s="1"/>
  <c r="E13" i="4"/>
  <c r="E63" i="4" s="1"/>
  <c r="D13" i="4"/>
  <c r="D63" i="4" s="1"/>
  <c r="C13" i="4"/>
  <c r="C63" i="4" s="1"/>
  <c r="B13" i="4"/>
  <c r="B63" i="4" s="1"/>
  <c r="Q12" i="4"/>
  <c r="Q11" i="4"/>
  <c r="Q10" i="4"/>
  <c r="Q61" i="4" s="1"/>
  <c r="T61" i="4" s="1"/>
  <c r="Q9" i="4"/>
  <c r="Q59" i="4" s="1"/>
  <c r="T59" i="4" s="1"/>
  <c r="P32" i="5" l="1"/>
  <c r="P30" i="5"/>
  <c r="L37" i="4"/>
  <c r="M32" i="4" s="1"/>
  <c r="T64" i="4"/>
  <c r="F37" i="4"/>
  <c r="I34" i="4"/>
  <c r="O34" i="4" s="1"/>
  <c r="H37" i="4"/>
  <c r="S61" i="4"/>
  <c r="O30" i="4"/>
  <c r="G37" i="4"/>
  <c r="S59" i="4"/>
  <c r="T60" i="4"/>
  <c r="S62" i="4"/>
  <c r="Q65" i="4"/>
  <c r="T65" i="4" s="1"/>
  <c r="T62" i="4"/>
  <c r="I32" i="4"/>
  <c r="Q13" i="4"/>
  <c r="R10" i="4" s="1"/>
  <c r="Q81" i="1"/>
  <c r="R10" i="2"/>
  <c r="R14" i="2" s="1"/>
  <c r="R9" i="2"/>
  <c r="Q10" i="2"/>
  <c r="P37" i="5" l="1"/>
  <c r="M34" i="4"/>
  <c r="M30" i="4"/>
  <c r="M37" i="4" s="1"/>
  <c r="I37" i="4"/>
  <c r="J30" i="4" s="1"/>
  <c r="S63" i="4"/>
  <c r="Q17" i="4"/>
  <c r="Q63" i="4"/>
  <c r="T63" i="4" s="1"/>
  <c r="R11" i="4"/>
  <c r="O32" i="4"/>
  <c r="O37" i="4" s="1"/>
  <c r="P30" i="4" s="1"/>
  <c r="R9" i="4"/>
  <c r="R12" i="4"/>
  <c r="J32" i="4" l="1"/>
  <c r="J34" i="4"/>
  <c r="J37" i="4" s="1"/>
  <c r="R13" i="4"/>
  <c r="P32" i="4"/>
  <c r="P34" i="4"/>
  <c r="S67" i="4"/>
  <c r="Q19" i="4"/>
  <c r="T67" i="4"/>
  <c r="S60" i="3"/>
  <c r="O66" i="3"/>
  <c r="O65" i="3"/>
  <c r="L65" i="3"/>
  <c r="I65" i="3"/>
  <c r="G65" i="3"/>
  <c r="E65" i="3"/>
  <c r="C65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L34" i="3"/>
  <c r="H34" i="3"/>
  <c r="G34" i="3"/>
  <c r="F34" i="3"/>
  <c r="L32" i="3"/>
  <c r="H32" i="3"/>
  <c r="G32" i="3"/>
  <c r="F32" i="3"/>
  <c r="L30" i="3"/>
  <c r="H30" i="3"/>
  <c r="G30" i="3"/>
  <c r="F30" i="3"/>
  <c r="F37" i="3" s="1"/>
  <c r="S65" i="3"/>
  <c r="Q14" i="3"/>
  <c r="S64" i="3" s="1"/>
  <c r="P13" i="3"/>
  <c r="O13" i="3"/>
  <c r="O63" i="3" s="1"/>
  <c r="N13" i="3"/>
  <c r="N63" i="3" s="1"/>
  <c r="M13" i="3"/>
  <c r="M63" i="3" s="1"/>
  <c r="L13" i="3"/>
  <c r="K13" i="3"/>
  <c r="K63" i="3" s="1"/>
  <c r="J13" i="3"/>
  <c r="J63" i="3" s="1"/>
  <c r="I13" i="3"/>
  <c r="I63" i="3" s="1"/>
  <c r="H13" i="3"/>
  <c r="G13" i="3"/>
  <c r="G63" i="3" s="1"/>
  <c r="F13" i="3"/>
  <c r="F63" i="3" s="1"/>
  <c r="E13" i="3"/>
  <c r="E63" i="3" s="1"/>
  <c r="D13" i="3"/>
  <c r="C13" i="3"/>
  <c r="C63" i="3" s="1"/>
  <c r="B13" i="3"/>
  <c r="B63" i="3" s="1"/>
  <c r="Q12" i="3"/>
  <c r="Q62" i="3" s="1"/>
  <c r="Q11" i="3"/>
  <c r="Q60" i="3" s="1"/>
  <c r="Q10" i="3"/>
  <c r="Q61" i="3" s="1"/>
  <c r="T61" i="3" s="1"/>
  <c r="Q9" i="3"/>
  <c r="Q59" i="3" s="1"/>
  <c r="T59" i="3" s="1"/>
  <c r="I34" i="3" l="1"/>
  <c r="O34" i="3" s="1"/>
  <c r="P37" i="4"/>
  <c r="L37" i="3"/>
  <c r="M32" i="3" s="1"/>
  <c r="Q64" i="3"/>
  <c r="T64" i="3" s="1"/>
  <c r="I30" i="3"/>
  <c r="O30" i="3" s="1"/>
  <c r="H37" i="3"/>
  <c r="M30" i="3"/>
  <c r="S61" i="3"/>
  <c r="R83" i="3"/>
  <c r="D63" i="3"/>
  <c r="H63" i="3"/>
  <c r="L63" i="3"/>
  <c r="P63" i="3"/>
  <c r="T62" i="3"/>
  <c r="G37" i="3"/>
  <c r="S59" i="3"/>
  <c r="T60" i="3"/>
  <c r="Q65" i="3"/>
  <c r="T65" i="3" s="1"/>
  <c r="R82" i="3"/>
  <c r="I32" i="3"/>
  <c r="Q13" i="3"/>
  <c r="H34" i="1"/>
  <c r="H30" i="1"/>
  <c r="G34" i="1"/>
  <c r="G30" i="1"/>
  <c r="F32" i="1"/>
  <c r="F30" i="1"/>
  <c r="Q15" i="1"/>
  <c r="R9" i="3" l="1"/>
  <c r="Q17" i="3"/>
  <c r="I37" i="3"/>
  <c r="J32" i="3" s="1"/>
  <c r="R11" i="3"/>
  <c r="M34" i="3"/>
  <c r="M37" i="3" s="1"/>
  <c r="R80" i="3"/>
  <c r="S62" i="3"/>
  <c r="R81" i="3"/>
  <c r="O32" i="3"/>
  <c r="S63" i="3"/>
  <c r="Q63" i="3"/>
  <c r="T63" i="3" s="1"/>
  <c r="R12" i="3"/>
  <c r="R10" i="3"/>
  <c r="R84" i="3" l="1"/>
  <c r="J30" i="3"/>
  <c r="J34" i="3"/>
  <c r="R13" i="3"/>
  <c r="Q19" i="3"/>
  <c r="S67" i="3"/>
  <c r="Q67" i="3"/>
  <c r="T67" i="3" s="1"/>
  <c r="O37" i="3"/>
  <c r="B61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B59" i="1"/>
  <c r="J37" i="3" l="1"/>
  <c r="P30" i="3"/>
  <c r="P34" i="3"/>
  <c r="P32" i="3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D61" i="2"/>
  <c r="C61" i="2"/>
  <c r="C61" i="1"/>
  <c r="E61" i="1"/>
  <c r="F61" i="1"/>
  <c r="G61" i="1"/>
  <c r="H61" i="1"/>
  <c r="I61" i="1"/>
  <c r="J61" i="1"/>
  <c r="K61" i="1"/>
  <c r="L61" i="1"/>
  <c r="M61" i="1"/>
  <c r="N61" i="1"/>
  <c r="O61" i="1"/>
  <c r="P61" i="1"/>
  <c r="L37" i="2"/>
  <c r="H37" i="2"/>
  <c r="G37" i="2"/>
  <c r="F37" i="2"/>
  <c r="E37" i="2"/>
  <c r="L36" i="2"/>
  <c r="H36" i="2"/>
  <c r="G36" i="2"/>
  <c r="F36" i="2"/>
  <c r="E36" i="2"/>
  <c r="L35" i="2"/>
  <c r="H35" i="2"/>
  <c r="G35" i="2"/>
  <c r="F35" i="2"/>
  <c r="E35" i="2"/>
  <c r="L34" i="2"/>
  <c r="H34" i="2"/>
  <c r="G34" i="2"/>
  <c r="E34" i="2"/>
  <c r="L33" i="2"/>
  <c r="H33" i="2"/>
  <c r="G33" i="2"/>
  <c r="F33" i="2"/>
  <c r="L32" i="2"/>
  <c r="H32" i="2"/>
  <c r="G32" i="2"/>
  <c r="F32" i="2"/>
  <c r="E32" i="2"/>
  <c r="L31" i="2"/>
  <c r="H31" i="2"/>
  <c r="G31" i="2"/>
  <c r="F31" i="2"/>
  <c r="E31" i="2"/>
  <c r="Q9" i="2"/>
  <c r="Q11" i="2"/>
  <c r="Q12" i="2"/>
  <c r="Q13" i="2"/>
  <c r="Q63" i="2" s="1"/>
  <c r="T63" i="2" s="1"/>
  <c r="B14" i="2"/>
  <c r="B64" i="2" s="1"/>
  <c r="C14" i="2"/>
  <c r="D14" i="2"/>
  <c r="D64" i="2" s="1"/>
  <c r="E14" i="2"/>
  <c r="F14" i="2"/>
  <c r="F64" i="2" s="1"/>
  <c r="G14" i="2"/>
  <c r="G64" i="2" s="1"/>
  <c r="H14" i="2"/>
  <c r="H64" i="2" s="1"/>
  <c r="I14" i="2"/>
  <c r="J14" i="2"/>
  <c r="J64" i="2" s="1"/>
  <c r="K14" i="2"/>
  <c r="K64" i="2" s="1"/>
  <c r="L14" i="2"/>
  <c r="L64" i="2" s="1"/>
  <c r="M14" i="2"/>
  <c r="N14" i="2"/>
  <c r="N64" i="2" s="1"/>
  <c r="O14" i="2"/>
  <c r="O64" i="2" s="1"/>
  <c r="P14" i="2"/>
  <c r="P64" i="2" s="1"/>
  <c r="Q15" i="2"/>
  <c r="Q16" i="2"/>
  <c r="S66" i="2" s="1"/>
  <c r="I65" i="2"/>
  <c r="E65" i="2"/>
  <c r="Q87" i="1"/>
  <c r="Q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Q83" i="1"/>
  <c r="Q82" i="1"/>
  <c r="Q80" i="1"/>
  <c r="H32" i="1"/>
  <c r="G32" i="1"/>
  <c r="F34" i="1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Q84" i="2"/>
  <c r="Q83" i="2"/>
  <c r="S61" i="2" s="1"/>
  <c r="Q82" i="2"/>
  <c r="Q81" i="2"/>
  <c r="O67" i="2"/>
  <c r="O66" i="2"/>
  <c r="L66" i="2"/>
  <c r="I66" i="2"/>
  <c r="G66" i="2"/>
  <c r="E66" i="2"/>
  <c r="C66" i="2"/>
  <c r="P65" i="2"/>
  <c r="O65" i="2"/>
  <c r="N65" i="2"/>
  <c r="L65" i="2"/>
  <c r="K65" i="2"/>
  <c r="J65" i="2"/>
  <c r="H65" i="2"/>
  <c r="G65" i="2"/>
  <c r="F65" i="2"/>
  <c r="D65" i="2"/>
  <c r="C65" i="2"/>
  <c r="B65" i="2"/>
  <c r="L63" i="2"/>
  <c r="I63" i="2"/>
  <c r="P62" i="2"/>
  <c r="O62" i="2"/>
  <c r="N62" i="2"/>
  <c r="L62" i="2"/>
  <c r="K62" i="2"/>
  <c r="J62" i="2"/>
  <c r="I62" i="2"/>
  <c r="H62" i="2"/>
  <c r="D62" i="2"/>
  <c r="B62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M64" i="2"/>
  <c r="I64" i="2"/>
  <c r="E64" i="2"/>
  <c r="C64" i="2"/>
  <c r="L32" i="1"/>
  <c r="L30" i="1"/>
  <c r="I32" i="1"/>
  <c r="Q85" i="1" l="1"/>
  <c r="R82" i="1" s="1"/>
  <c r="P37" i="3"/>
  <c r="I30" i="1"/>
  <c r="O30" i="1" s="1"/>
  <c r="F37" i="1"/>
  <c r="I36" i="2"/>
  <c r="I32" i="2"/>
  <c r="O32" i="2" s="1"/>
  <c r="I33" i="2"/>
  <c r="O33" i="2" s="1"/>
  <c r="I34" i="2"/>
  <c r="O34" i="2" s="1"/>
  <c r="I35" i="2"/>
  <c r="I31" i="2"/>
  <c r="O31" i="2" s="1"/>
  <c r="I37" i="2"/>
  <c r="O35" i="2"/>
  <c r="O36" i="2"/>
  <c r="O37" i="2"/>
  <c r="Q62" i="2"/>
  <c r="T62" i="2" s="1"/>
  <c r="L38" i="2"/>
  <c r="M33" i="2" s="1"/>
  <c r="Q14" i="2"/>
  <c r="Q18" i="2" s="1"/>
  <c r="S65" i="2"/>
  <c r="M65" i="2"/>
  <c r="R84" i="1"/>
  <c r="F38" i="2"/>
  <c r="S62" i="2"/>
  <c r="G38" i="2"/>
  <c r="H38" i="2"/>
  <c r="Q85" i="2"/>
  <c r="S63" i="2" s="1"/>
  <c r="S60" i="2"/>
  <c r="E38" i="2"/>
  <c r="Q60" i="2"/>
  <c r="T60" i="2" s="1"/>
  <c r="Q66" i="2"/>
  <c r="T66" i="2" s="1"/>
  <c r="T61" i="2"/>
  <c r="Q65" i="2"/>
  <c r="T65" i="2" s="1"/>
  <c r="R83" i="1" l="1"/>
  <c r="R85" i="1" s="1"/>
  <c r="R80" i="1"/>
  <c r="R81" i="1"/>
  <c r="Q89" i="1"/>
  <c r="Q91" i="1" s="1"/>
  <c r="R13" i="2"/>
  <c r="Q20" i="2"/>
  <c r="Q68" i="2"/>
  <c r="M31" i="2"/>
  <c r="M34" i="2"/>
  <c r="I38" i="2"/>
  <c r="M37" i="2"/>
  <c r="M32" i="2"/>
  <c r="M35" i="2"/>
  <c r="M36" i="2"/>
  <c r="R11" i="2"/>
  <c r="R12" i="2"/>
  <c r="S64" i="2"/>
  <c r="Q64" i="2"/>
  <c r="T64" i="2" s="1"/>
  <c r="O38" i="2"/>
  <c r="P37" i="2" s="1"/>
  <c r="M38" i="2" l="1"/>
  <c r="J32" i="2"/>
  <c r="J35" i="2"/>
  <c r="J37" i="2"/>
  <c r="J33" i="2"/>
  <c r="J31" i="2"/>
  <c r="J34" i="2"/>
  <c r="J36" i="2"/>
  <c r="P34" i="2"/>
  <c r="P31" i="2"/>
  <c r="P36" i="2"/>
  <c r="P35" i="2"/>
  <c r="P32" i="2"/>
  <c r="P33" i="2"/>
  <c r="S68" i="2"/>
  <c r="T68" i="2"/>
  <c r="L34" i="1"/>
  <c r="I34" i="1"/>
  <c r="P38" i="2" l="1"/>
  <c r="J38" i="2"/>
  <c r="L37" i="1"/>
  <c r="M34" i="1" s="1"/>
  <c r="O34" i="1"/>
  <c r="O66" i="1"/>
  <c r="O65" i="1"/>
  <c r="L65" i="1"/>
  <c r="I65" i="1"/>
  <c r="G65" i="1"/>
  <c r="E65" i="1"/>
  <c r="C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32" i="1"/>
  <c r="H37" i="1"/>
  <c r="G37" i="1"/>
  <c r="Q65" i="1"/>
  <c r="T65" i="1" s="1"/>
  <c r="Q14" i="1"/>
  <c r="S64" i="1" s="1"/>
  <c r="P13" i="1"/>
  <c r="P63" i="1" s="1"/>
  <c r="O13" i="1"/>
  <c r="O63" i="1" s="1"/>
  <c r="N13" i="1"/>
  <c r="N63" i="1" s="1"/>
  <c r="M13" i="1"/>
  <c r="M63" i="1" s="1"/>
  <c r="L13" i="1"/>
  <c r="L63" i="1" s="1"/>
  <c r="K13" i="1"/>
  <c r="K63" i="1" s="1"/>
  <c r="J13" i="1"/>
  <c r="J63" i="1" s="1"/>
  <c r="I13" i="1"/>
  <c r="I63" i="1" s="1"/>
  <c r="H13" i="1"/>
  <c r="H63" i="1" s="1"/>
  <c r="G13" i="1"/>
  <c r="G63" i="1" s="1"/>
  <c r="F13" i="1"/>
  <c r="F63" i="1" s="1"/>
  <c r="E13" i="1"/>
  <c r="E63" i="1" s="1"/>
  <c r="D13" i="1"/>
  <c r="D63" i="1" s="1"/>
  <c r="C13" i="1"/>
  <c r="C63" i="1" s="1"/>
  <c r="B13" i="1"/>
  <c r="B63" i="1" s="1"/>
  <c r="Q12" i="1"/>
  <c r="Q11" i="1"/>
  <c r="Q10" i="1"/>
  <c r="Q61" i="1" s="1"/>
  <c r="Q9" i="1"/>
  <c r="I37" i="1" l="1"/>
  <c r="J30" i="1" s="1"/>
  <c r="T60" i="1"/>
  <c r="Q59" i="1"/>
  <c r="T59" i="1" s="1"/>
  <c r="M32" i="1"/>
  <c r="M30" i="1"/>
  <c r="T61" i="1"/>
  <c r="S65" i="1"/>
  <c r="S62" i="1"/>
  <c r="S59" i="1"/>
  <c r="T62" i="1"/>
  <c r="S60" i="1"/>
  <c r="S61" i="1"/>
  <c r="Q64" i="1"/>
  <c r="T64" i="1" s="1"/>
  <c r="Q13" i="1"/>
  <c r="Q63" i="1" l="1"/>
  <c r="T63" i="1" s="1"/>
  <c r="Q17" i="1"/>
  <c r="Q19" i="1" s="1"/>
  <c r="R11" i="1"/>
  <c r="J34" i="1"/>
  <c r="M37" i="1"/>
  <c r="J32" i="1"/>
  <c r="R10" i="1"/>
  <c r="S63" i="1"/>
  <c r="R12" i="1"/>
  <c r="R9" i="1"/>
  <c r="Q67" i="1" l="1"/>
  <c r="T67" i="1" s="1"/>
  <c r="J37" i="1"/>
  <c r="O37" i="1"/>
  <c r="R13" i="1"/>
  <c r="S67" i="1"/>
  <c r="P30" i="1" l="1"/>
  <c r="P34" i="1"/>
  <c r="P32" i="1"/>
  <c r="P37" i="1" l="1"/>
</calcChain>
</file>

<file path=xl/comments1.xml><?xml version="1.0" encoding="utf-8"?>
<comments xmlns="http://schemas.openxmlformats.org/spreadsheetml/2006/main">
  <authors>
    <author>Lantz, Jason</author>
  </authors>
  <commentList>
    <comment ref="R17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60,644 - 1 = 60,643 which balances.
</t>
        </r>
      </text>
    </comment>
  </commentList>
</comments>
</file>

<file path=xl/comments2.xml><?xml version="1.0" encoding="utf-8"?>
<comments xmlns="http://schemas.openxmlformats.org/spreadsheetml/2006/main">
  <authors>
    <author>Lantz, Jason</author>
  </authors>
  <commentList>
    <comment ref="R17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60,961 - 1 = 60,960 which balances.</t>
        </r>
      </text>
    </comment>
  </commentList>
</comments>
</file>

<file path=xl/comments3.xml><?xml version="1.0" encoding="utf-8"?>
<comments xmlns="http://schemas.openxmlformats.org/spreadsheetml/2006/main">
  <authors>
    <author>Lantz, Jason</author>
  </authors>
  <commentList>
    <comment ref="R88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60,961 - 1 = 60,960 which balances.</t>
        </r>
      </text>
    </comment>
  </commentList>
</comments>
</file>

<file path=xl/sharedStrings.xml><?xml version="1.0" encoding="utf-8"?>
<sst xmlns="http://schemas.openxmlformats.org/spreadsheetml/2006/main" count="1446" uniqueCount="93">
  <si>
    <t xml:space="preserve"> AHCCCS   ALTCS  Enrollment</t>
  </si>
  <si>
    <t xml:space="preserve">By County By Health Plan  </t>
  </si>
  <si>
    <t>COUNTIES:</t>
  </si>
  <si>
    <t>HP</t>
  </si>
  <si>
    <t>%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</si>
  <si>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</si>
  <si>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</si>
  <si>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</si>
  <si>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</si>
  <si>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</si>
  <si>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</si>
  <si>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</si>
  <si>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</si>
  <si>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</si>
  <si>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</si>
  <si>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</si>
  <si>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</si>
  <si>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</si>
  <si>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</si>
  <si>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</si>
  <si>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</si>
  <si>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</si>
  <si>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HEALTH PLAN:</t>
  </si>
  <si>
    <t>DES/DDD</t>
  </si>
  <si>
    <t>UNITEDHEALTHCARE</t>
  </si>
  <si>
    <t>UNIVERSITY FAMILY CARE</t>
  </si>
  <si>
    <t>MERCY CARE</t>
  </si>
  <si>
    <t>HPs' Totals Per County</t>
  </si>
  <si>
    <t>NACH</t>
  </si>
  <si>
    <t xml:space="preserve">Other American Indian </t>
  </si>
  <si>
    <t>(Wht. Mnt</t>
  </si>
  <si>
    <t>)(Navajo Ntn</t>
  </si>
  <si>
    <t>)(Gila River</t>
  </si>
  <si>
    <t>)(Tohono</t>
  </si>
  <si>
    <t>)(Pascua Yaqui</t>
  </si>
  <si>
    <t>)(San Carlos</t>
  </si>
  <si>
    <t>)</t>
  </si>
  <si>
    <t>(Hopi</t>
  </si>
  <si>
    <t>AHCCCS ALTCS Members</t>
  </si>
  <si>
    <t>Prior Month ALTCS Members</t>
  </si>
  <si>
    <t>Net Change</t>
  </si>
  <si>
    <t xml:space="preserve"> </t>
  </si>
  <si>
    <t xml:space="preserve">ALTCS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</si>
  <si>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United     Healthcare Plan</t>
  </si>
  <si>
    <t xml:space="preserve">Mercy Care </t>
  </si>
  <si>
    <t>University Family Care</t>
  </si>
  <si>
    <t>Subtotal Per GSA</t>
  </si>
  <si>
    <t>% Subtotal</t>
  </si>
  <si>
    <t xml:space="preserve">%  DES/DDD </t>
  </si>
  <si>
    <t xml:space="preserve">Grand Total Per GSA </t>
  </si>
  <si>
    <t xml:space="preserve"> % Grand Total</t>
  </si>
  <si>
    <t xml:space="preserve">Total Per HP </t>
  </si>
  <si>
    <t>Produced By: AHCCCS-DHCM</t>
  </si>
  <si>
    <t>Data Source: AHCCCS-ISD Report HP07M078, ALTCS Enrollment Summary Report</t>
  </si>
  <si>
    <t>AHCCCS  ALTCS  Enrollment</t>
  </si>
  <si>
    <t>Member %  INCREASE / (DECREASE)</t>
  </si>
  <si>
    <t>September 1, 2017 to October 1, 2017</t>
  </si>
  <si>
    <t>o</t>
  </si>
  <si>
    <t>By County By Health Plan</t>
  </si>
  <si>
    <t>LaPAZ</t>
  </si>
  <si>
    <t>HEALTH PLAN</t>
  </si>
  <si>
    <t>UNITED HEALTHCARE</t>
  </si>
  <si>
    <t>North GSA</t>
  </si>
  <si>
    <t>Central GSA</t>
  </si>
  <si>
    <t>South GSA</t>
  </si>
  <si>
    <t>Banner-UFC</t>
  </si>
  <si>
    <t>(Gila, Pinal, Maricopa)</t>
  </si>
  <si>
    <t>(Apache, Coconino, Mohave, Navajo, Yavapai)</t>
  </si>
  <si>
    <t xml:space="preserve"> (Cochise, Graham, Greenlee,Pima, Santa Cruz,La Paz, Yuma)</t>
  </si>
  <si>
    <t>BRIDGEWAY HEALTH SOLUTIONS</t>
  </si>
  <si>
    <t>GSA's</t>
  </si>
  <si>
    <t>Bridgeway</t>
  </si>
  <si>
    <r>
      <t xml:space="preserve">40  </t>
    </r>
    <r>
      <rPr>
        <sz val="10"/>
        <rFont val="Arial"/>
        <family val="2"/>
      </rPr>
      <t>(Gila, Pinal)</t>
    </r>
  </si>
  <si>
    <r>
      <t>42</t>
    </r>
    <r>
      <rPr>
        <sz val="10"/>
        <rFont val="Arial"/>
        <family val="2"/>
      </rPr>
      <t xml:space="preserve">  (La Paz, Yuma)</t>
    </r>
  </si>
  <si>
    <r>
      <t>44</t>
    </r>
    <r>
      <rPr>
        <sz val="10"/>
        <rFont val="Arial"/>
        <family val="2"/>
      </rPr>
      <t xml:space="preserve">  (Apache, Coconino, Mohave, Navajo)</t>
    </r>
  </si>
  <si>
    <r>
      <t>46</t>
    </r>
    <r>
      <rPr>
        <sz val="10"/>
        <rFont val="Arial"/>
        <family val="2"/>
      </rPr>
      <t xml:space="preserve">  (Cochise, Graham, Greenlee)</t>
    </r>
  </si>
  <si>
    <r>
      <t>48</t>
    </r>
    <r>
      <rPr>
        <sz val="10"/>
        <rFont val="Arial"/>
        <family val="2"/>
      </rPr>
      <t xml:space="preserve">  (Yavapai)</t>
    </r>
  </si>
  <si>
    <r>
      <t>50</t>
    </r>
    <r>
      <rPr>
        <sz val="10"/>
        <rFont val="Arial"/>
        <family val="2"/>
      </rPr>
      <t xml:space="preserve">  (Pima, Santa Cruz)</t>
    </r>
  </si>
  <si>
    <r>
      <t>52</t>
    </r>
    <r>
      <rPr>
        <sz val="10"/>
        <rFont val="Arial"/>
        <family val="2"/>
      </rPr>
      <t xml:space="preserve">  (Maricopa)</t>
    </r>
  </si>
  <si>
    <t>October 1, 2017 to November 1, 2017</t>
  </si>
  <si>
    <t>BANNER-UFC</t>
  </si>
  <si>
    <t xml:space="preserve">County - GSA </t>
  </si>
  <si>
    <t>November 1, 2017 to December 1, 2017</t>
  </si>
  <si>
    <t>December 1, 2017 to January 1, 2018</t>
  </si>
  <si>
    <t>(</t>
  </si>
  <si>
    <t>FFS Regular SSI NO MDC</t>
  </si>
  <si>
    <t>January 1, 2018 to February 1, 2018</t>
  </si>
  <si>
    <t>February 1, 2018 to March 1, 2018</t>
  </si>
  <si>
    <t xml:space="preserve">  </t>
  </si>
  <si>
    <t>March 1, 2018 to April 1, 2018</t>
  </si>
  <si>
    <t>DCS/DDD</t>
  </si>
  <si>
    <t>April 1, 2018 to May 1, 2018</t>
  </si>
  <si>
    <t>May 1, 2018 to 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</si>
</sst>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mmmm\ d\,\ yyyy"/>
    <numFmt numFmtId="166" formatCode="0.0%"/>
    <numFmt numFmtId="167" formatCode="0.00%_);\(0.00%\)"/>
    <numFmt numFmtId="168" formatCode="0_);[Red]\(0\)"/>
  </numFmts>
  <fonts count="26" x14ac:knownFonts="1">
    <font>
      <sz val="12"/>
      <name val="Courier"/>
    </font>
    <font>
      <b/>
      <sz val="16"/>
      <color indexed="8"/>
      <name val="Arial Rounded MT Bold"/>
      <family val="2"/>
    </font>
    <font>
      <b/>
      <sz val="12"/>
      <color theme="0"/>
      <name val="Arial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Courier"/>
      <family val="3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125">
        <bgColor auto="1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164" fontId="0" fillId="0" borderId="0"/>
    <xf numFmtId="9" fontId="17" fillId="0" borderId="0" applyFont="0" applyFill="0" applyBorder="0" applyAlignment="0" applyProtection="0"/>
  </cellStyleXfs>
  <cellXfs count="222">
    <xf numFmtId="164" fontId="0" fillId="0" borderId="0" xfId="0"/>
    <xf numFmtId="164" fontId="2" fillId="0" borderId="0" xfId="0" applyFont="1"/>
    <xf numFmtId="164" fontId="5" fillId="0" borderId="0" xfId="0" applyFont="1"/>
    <xf numFmtId="164" fontId="6" fillId="0" borderId="0" xfId="0" applyFont="1" applyFill="1"/>
    <xf numFmtId="164" fontId="7" fillId="0" borderId="0" xfId="0" applyFont="1" applyFill="1"/>
    <xf numFmtId="164" fontId="8" fillId="0" borderId="0" xfId="0" applyFont="1" applyFill="1" applyAlignment="1" applyProtection="1"/>
    <xf numFmtId="164" fontId="9" fillId="0" borderId="0" xfId="0" applyFont="1" applyFill="1"/>
    <xf numFmtId="164" fontId="5" fillId="0" borderId="1" xfId="0" applyFont="1" applyBorder="1"/>
    <xf numFmtId="164" fontId="10" fillId="2" borderId="1" xfId="0" applyFont="1" applyFill="1" applyBorder="1" applyAlignment="1" applyProtection="1">
      <alignment horizontal="center"/>
    </xf>
    <xf numFmtId="164" fontId="10" fillId="2" borderId="2" xfId="0" applyFont="1" applyFill="1" applyBorder="1" applyAlignment="1" applyProtection="1">
      <alignment horizontal="center"/>
    </xf>
    <xf numFmtId="164" fontId="11" fillId="2" borderId="3" xfId="0" applyFont="1" applyFill="1" applyBorder="1" applyAlignment="1">
      <alignment horizontal="center"/>
    </xf>
    <xf numFmtId="164" fontId="12" fillId="0" borderId="4" xfId="0" applyFont="1" applyBorder="1"/>
    <xf numFmtId="164" fontId="10" fillId="2" borderId="4" xfId="0" applyFont="1" applyFill="1" applyBorder="1" applyAlignment="1" applyProtection="1">
      <alignment horizontal="center"/>
    </xf>
    <xf numFmtId="164" fontId="10" fillId="2" borderId="5" xfId="0" applyFont="1" applyFill="1" applyBorder="1" applyAlignment="1" applyProtection="1">
      <alignment horizontal="center"/>
    </xf>
    <xf numFmtId="164" fontId="10" fillId="2" borderId="6" xfId="0" applyFont="1" applyFill="1" applyBorder="1" applyAlignment="1" applyProtection="1">
      <alignment horizontal="center"/>
    </xf>
    <xf numFmtId="164" fontId="13" fillId="0" borderId="0" xfId="0" applyFont="1"/>
    <xf numFmtId="164" fontId="12" fillId="0" borderId="0" xfId="0" applyFont="1"/>
    <xf numFmtId="164" fontId="14" fillId="0" borderId="4" xfId="0" applyFont="1" applyFill="1" applyBorder="1" applyAlignment="1" applyProtection="1">
      <alignment horizontal="left"/>
    </xf>
    <xf numFmtId="164" fontId="15" fillId="0" borderId="4" xfId="0" applyFont="1" applyFill="1" applyBorder="1" applyAlignment="1" applyProtection="1">
      <alignment horizontal="center"/>
    </xf>
    <xf numFmtId="164" fontId="15" fillId="0" borderId="5" xfId="0" applyFont="1" applyFill="1" applyBorder="1" applyAlignment="1" applyProtection="1">
      <alignment horizontal="center"/>
    </xf>
    <xf numFmtId="164" fontId="10" fillId="2" borderId="7" xfId="0" applyFont="1" applyFill="1" applyBorder="1" applyAlignment="1" applyProtection="1">
      <alignment horizontal="center"/>
    </xf>
    <xf numFmtId="164" fontId="16" fillId="2" borderId="4" xfId="0" applyFont="1" applyFill="1" applyBorder="1"/>
    <xf numFmtId="164" fontId="10" fillId="0" borderId="4" xfId="0" applyFont="1" applyFill="1" applyBorder="1" applyAlignment="1" applyProtection="1"/>
    <xf numFmtId="37" fontId="15" fillId="0" borderId="4" xfId="0" applyNumberFormat="1" applyFont="1" applyFill="1" applyBorder="1" applyAlignment="1" applyProtection="1">
      <alignment horizontal="right"/>
    </xf>
    <xf numFmtId="37" fontId="15" fillId="0" borderId="5" xfId="0" applyNumberFormat="1" applyFont="1" applyFill="1" applyBorder="1" applyAlignment="1" applyProtection="1">
      <alignment horizontal="right"/>
    </xf>
    <xf numFmtId="37" fontId="15" fillId="2" borderId="7" xfId="0" applyNumberFormat="1" applyFont="1" applyFill="1" applyBorder="1" applyProtection="1"/>
    <xf numFmtId="166" fontId="17" fillId="2" borderId="4" xfId="1" applyNumberFormat="1" applyFont="1" applyFill="1" applyBorder="1"/>
    <xf numFmtId="37" fontId="15" fillId="0" borderId="8" xfId="0" applyNumberFormat="1" applyFont="1" applyFill="1" applyBorder="1" applyAlignment="1" applyProtection="1">
      <alignment horizontal="right"/>
    </xf>
    <xf numFmtId="164" fontId="10" fillId="0" borderId="4" xfId="0" applyFont="1" applyFill="1" applyBorder="1" applyAlignment="1" applyProtection="1">
      <alignment horizontal="left"/>
    </xf>
    <xf numFmtId="37" fontId="15" fillId="0" borderId="9" xfId="0" applyNumberFormat="1" applyFont="1" applyFill="1" applyBorder="1" applyAlignment="1" applyProtection="1">
      <alignment horizontal="right"/>
    </xf>
    <xf numFmtId="37" fontId="15" fillId="0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Protection="1"/>
    <xf numFmtId="166" fontId="17" fillId="2" borderId="9" xfId="1" applyNumberFormat="1" applyFont="1" applyFill="1" applyBorder="1"/>
    <xf numFmtId="37" fontId="15" fillId="0" borderId="12" xfId="0" applyNumberFormat="1" applyFont="1" applyFill="1" applyBorder="1" applyAlignment="1" applyProtection="1">
      <alignment horizontal="right"/>
    </xf>
    <xf numFmtId="37" fontId="15" fillId="0" borderId="13" xfId="0" applyNumberFormat="1" applyFont="1" applyFill="1" applyBorder="1" applyAlignment="1" applyProtection="1">
      <alignment horizontal="right"/>
    </xf>
    <xf numFmtId="37" fontId="15" fillId="2" borderId="14" xfId="0" applyNumberFormat="1" applyFont="1" applyFill="1" applyBorder="1" applyProtection="1"/>
    <xf numFmtId="166" fontId="17" fillId="2" borderId="12" xfId="1" applyNumberFormat="1" applyFont="1" applyFill="1" applyBorder="1"/>
    <xf numFmtId="164" fontId="15" fillId="0" borderId="4" xfId="0" applyFont="1" applyFill="1" applyBorder="1" applyAlignment="1" applyProtection="1">
      <alignment horizontal="left"/>
    </xf>
    <xf numFmtId="37" fontId="15" fillId="3" borderId="3" xfId="0" applyNumberFormat="1" applyFont="1" applyFill="1" applyBorder="1" applyAlignment="1" applyProtection="1">
      <alignment horizontal="right"/>
    </xf>
    <xf numFmtId="37" fontId="15" fillId="3" borderId="15" xfId="0" applyNumberFormat="1" applyFont="1" applyFill="1" applyBorder="1" applyProtection="1"/>
    <xf numFmtId="9" fontId="17" fillId="3" borderId="3" xfId="1" applyFont="1" applyFill="1" applyBorder="1"/>
    <xf numFmtId="164" fontId="10" fillId="0" borderId="16" xfId="0" applyFont="1" applyFill="1" applyBorder="1" applyAlignment="1" applyProtection="1">
      <alignment horizontal="left"/>
    </xf>
    <xf numFmtId="37" fontId="15" fillId="0" borderId="16" xfId="0" applyNumberFormat="1" applyFont="1" applyFill="1" applyBorder="1" applyAlignment="1" applyProtection="1">
      <alignment horizontal="right"/>
    </xf>
    <xf numFmtId="0" fontId="15" fillId="0" borderId="16" xfId="0" applyNumberFormat="1" applyFont="1" applyFill="1" applyBorder="1" applyAlignment="1" applyProtection="1">
      <alignment horizontal="right"/>
    </xf>
    <xf numFmtId="37" fontId="15" fillId="0" borderId="17" xfId="0" applyNumberFormat="1" applyFont="1" applyFill="1" applyBorder="1" applyAlignment="1" applyProtection="1">
      <alignment horizontal="right"/>
    </xf>
    <xf numFmtId="37" fontId="15" fillId="0" borderId="18" xfId="0" applyNumberFormat="1" applyFont="1" applyFill="1" applyBorder="1" applyProtection="1"/>
    <xf numFmtId="164" fontId="16" fillId="0" borderId="16" xfId="0" applyFont="1" applyBorder="1"/>
    <xf numFmtId="164" fontId="15" fillId="0" borderId="0" xfId="0" applyFont="1" applyFill="1" applyAlignment="1" applyProtection="1">
      <alignment horizontal="left"/>
    </xf>
    <xf numFmtId="164" fontId="17" fillId="0" borderId="0" xfId="0" applyFont="1"/>
    <xf numFmtId="37" fontId="15" fillId="0" borderId="0" xfId="0" applyNumberFormat="1" applyFont="1" applyFill="1" applyAlignment="1" applyProtection="1"/>
    <xf numFmtId="37" fontId="15" fillId="0" borderId="0" xfId="0" applyNumberFormat="1" applyFont="1" applyFill="1" applyProtection="1"/>
    <xf numFmtId="164" fontId="16" fillId="0" borderId="0" xfId="0" applyFont="1"/>
    <xf numFmtId="164" fontId="10" fillId="0" borderId="0" xfId="0" applyFont="1" applyFill="1" applyAlignment="1" applyProtection="1">
      <alignment horizontal="left"/>
    </xf>
    <xf numFmtId="37" fontId="10" fillId="0" borderId="0" xfId="0" applyNumberFormat="1" applyFont="1" applyFill="1" applyProtection="1"/>
    <xf numFmtId="37" fontId="10" fillId="0" borderId="0" xfId="0" applyNumberFormat="1" applyFont="1" applyFill="1" applyBorder="1" applyProtection="1"/>
    <xf numFmtId="164" fontId="11" fillId="0" borderId="0" xfId="0" applyFont="1" applyAlignment="1">
      <alignment horizontal="left"/>
    </xf>
    <xf numFmtId="37" fontId="17" fillId="0" borderId="0" xfId="0" applyNumberFormat="1" applyFont="1" applyProtection="1"/>
    <xf numFmtId="37" fontId="15" fillId="0" borderId="0" xfId="0" applyNumberFormat="1" applyFont="1" applyFill="1" applyBorder="1" applyProtection="1"/>
    <xf numFmtId="38" fontId="11" fillId="0" borderId="0" xfId="0" applyNumberFormat="1" applyFont="1" applyBorder="1" applyProtection="1"/>
    <xf numFmtId="164" fontId="3" fillId="0" borderId="0" xfId="0" applyFont="1" applyFill="1" applyBorder="1" applyAlignment="1">
      <alignment horizontal="center" wrapText="1"/>
    </xf>
    <xf numFmtId="164" fontId="15" fillId="0" borderId="0" xfId="0" applyFont="1" applyFill="1" applyAlignment="1" applyProtection="1"/>
    <xf numFmtId="164" fontId="0" fillId="2" borderId="1" xfId="0" applyFill="1" applyBorder="1"/>
    <xf numFmtId="164" fontId="0" fillId="2" borderId="4" xfId="0" applyFill="1" applyBorder="1"/>
    <xf numFmtId="167" fontId="15" fillId="0" borderId="4" xfId="0" applyNumberFormat="1" applyFont="1" applyFill="1" applyBorder="1" applyAlignment="1" applyProtection="1">
      <alignment horizontal="center"/>
    </xf>
    <xf numFmtId="167" fontId="15" fillId="0" borderId="5" xfId="0" applyNumberFormat="1" applyFont="1" applyFill="1" applyBorder="1" applyAlignment="1" applyProtection="1">
      <alignment horizontal="center"/>
    </xf>
    <xf numFmtId="167" fontId="10" fillId="0" borderId="7" xfId="0" applyNumberFormat="1" applyFont="1" applyFill="1" applyBorder="1" applyAlignment="1" applyProtection="1">
      <alignment horizontal="center"/>
    </xf>
    <xf numFmtId="164" fontId="12" fillId="2" borderId="4" xfId="0" applyFont="1" applyFill="1" applyBorder="1"/>
    <xf numFmtId="167" fontId="15" fillId="0" borderId="4" xfId="1" applyNumberFormat="1" applyFont="1" applyFill="1" applyBorder="1" applyAlignment="1" applyProtection="1">
      <alignment horizontal="center"/>
    </xf>
    <xf numFmtId="167" fontId="15" fillId="0" borderId="5" xfId="1" applyNumberFormat="1" applyFont="1" applyFill="1" applyBorder="1" applyAlignment="1" applyProtection="1">
      <alignment horizontal="center"/>
    </xf>
    <xf numFmtId="167" fontId="15" fillId="0" borderId="7" xfId="1" applyNumberFormat="1" applyFont="1" applyFill="1" applyBorder="1" applyAlignment="1" applyProtection="1">
      <alignment horizontal="center"/>
    </xf>
    <xf numFmtId="10" fontId="13" fillId="0" borderId="0" xfId="1" applyNumberFormat="1" applyFont="1"/>
    <xf numFmtId="167" fontId="15" fillId="0" borderId="12" xfId="0" applyNumberFormat="1" applyFont="1" applyFill="1" applyBorder="1" applyAlignment="1" applyProtection="1">
      <alignment horizontal="center"/>
    </xf>
    <xf numFmtId="167" fontId="15" fillId="0" borderId="12" xfId="1" applyNumberFormat="1" applyFont="1" applyFill="1" applyBorder="1" applyAlignment="1" applyProtection="1">
      <alignment horizontal="center"/>
    </xf>
    <xf numFmtId="167" fontId="15" fillId="0" borderId="13" xfId="0" applyNumberFormat="1" applyFont="1" applyFill="1" applyBorder="1" applyAlignment="1" applyProtection="1">
      <alignment horizontal="center"/>
    </xf>
    <xf numFmtId="167" fontId="15" fillId="0" borderId="14" xfId="1" applyNumberFormat="1" applyFont="1" applyFill="1" applyBorder="1" applyAlignment="1" applyProtection="1">
      <alignment horizontal="center"/>
    </xf>
    <xf numFmtId="164" fontId="12" fillId="2" borderId="12" xfId="0" applyFont="1" applyFill="1" applyBorder="1"/>
    <xf numFmtId="167" fontId="15" fillId="3" borderId="21" xfId="1" applyNumberFormat="1" applyFont="1" applyFill="1" applyBorder="1" applyAlignment="1" applyProtection="1">
      <alignment horizontal="center"/>
    </xf>
    <xf numFmtId="167" fontId="15" fillId="3" borderId="22" xfId="1" applyNumberFormat="1" applyFont="1" applyFill="1" applyBorder="1" applyAlignment="1" applyProtection="1">
      <alignment horizontal="center"/>
    </xf>
    <xf numFmtId="167" fontId="15" fillId="3" borderId="15" xfId="1" applyNumberFormat="1" applyFont="1" applyFill="1" applyBorder="1" applyAlignment="1" applyProtection="1">
      <alignment horizontal="center"/>
    </xf>
    <xf numFmtId="164" fontId="0" fillId="3" borderId="21" xfId="0" applyFill="1" applyBorder="1"/>
    <xf numFmtId="167" fontId="15" fillId="0" borderId="16" xfId="1" applyNumberFormat="1" applyFont="1" applyFill="1" applyBorder="1" applyAlignment="1" applyProtection="1">
      <alignment horizontal="center"/>
    </xf>
    <xf numFmtId="167" fontId="15" fillId="0" borderId="17" xfId="1" applyNumberFormat="1" applyFont="1" applyFill="1" applyBorder="1" applyAlignment="1" applyProtection="1">
      <alignment horizontal="center"/>
    </xf>
    <xf numFmtId="167" fontId="15" fillId="0" borderId="18" xfId="1" applyNumberFormat="1" applyFont="1" applyFill="1" applyBorder="1" applyAlignment="1" applyProtection="1">
      <alignment horizontal="center"/>
    </xf>
    <xf numFmtId="164" fontId="0" fillId="0" borderId="16" xfId="0" applyBorder="1"/>
    <xf numFmtId="38" fontId="17" fillId="0" borderId="0" xfId="0" applyNumberFormat="1" applyFont="1"/>
    <xf numFmtId="167" fontId="15" fillId="0" borderId="0" xfId="1" applyNumberFormat="1" applyFont="1" applyFill="1" applyAlignment="1" applyProtection="1"/>
    <xf numFmtId="38" fontId="15" fillId="0" borderId="0" xfId="0" applyNumberFormat="1" applyFont="1" applyFill="1" applyProtection="1"/>
    <xf numFmtId="167" fontId="15" fillId="0" borderId="0" xfId="1" applyNumberFormat="1" applyFont="1" applyFill="1" applyProtection="1"/>
    <xf numFmtId="38" fontId="16" fillId="0" borderId="0" xfId="0" applyNumberFormat="1" applyFont="1"/>
    <xf numFmtId="167" fontId="17" fillId="0" borderId="0" xfId="1" applyNumberFormat="1" applyFont="1"/>
    <xf numFmtId="38" fontId="15" fillId="0" borderId="0" xfId="0" applyNumberFormat="1" applyFont="1" applyFill="1" applyAlignment="1" applyProtection="1"/>
    <xf numFmtId="38" fontId="10" fillId="0" borderId="0" xfId="0" applyNumberFormat="1" applyFont="1" applyFill="1" applyProtection="1"/>
    <xf numFmtId="38" fontId="17" fillId="0" borderId="0" xfId="0" applyNumberFormat="1" applyFont="1" applyProtection="1"/>
    <xf numFmtId="38" fontId="11" fillId="0" borderId="0" xfId="0" applyNumberFormat="1" applyFont="1" applyProtection="1"/>
    <xf numFmtId="10" fontId="11" fillId="0" borderId="23" xfId="1" applyNumberFormat="1" applyFont="1" applyBorder="1" applyProtection="1"/>
    <xf numFmtId="164" fontId="10" fillId="0" borderId="0" xfId="0" applyFont="1" applyFill="1" applyAlignment="1" applyProtection="1">
      <alignment horizontal="right"/>
    </xf>
    <xf numFmtId="168" fontId="17" fillId="0" borderId="0" xfId="0" applyNumberFormat="1" applyFont="1" applyProtection="1"/>
    <xf numFmtId="168" fontId="11" fillId="0" borderId="0" xfId="0" applyNumberFormat="1" applyFont="1" applyProtection="1"/>
    <xf numFmtId="168" fontId="11" fillId="0" borderId="0" xfId="0" applyNumberFormat="1" applyFont="1" applyBorder="1" applyProtection="1"/>
    <xf numFmtId="164" fontId="0" fillId="0" borderId="0" xfId="0" applyBorder="1"/>
    <xf numFmtId="164" fontId="18" fillId="0" borderId="0" xfId="0" applyFont="1" applyAlignment="1">
      <alignment horizontal="right"/>
    </xf>
    <xf numFmtId="37" fontId="19" fillId="0" borderId="0" xfId="0" applyNumberFormat="1" applyFont="1" applyProtection="1"/>
    <xf numFmtId="37" fontId="14" fillId="0" borderId="0" xfId="0" applyNumberFormat="1" applyFont="1" applyFill="1" applyBorder="1" applyProtection="1"/>
    <xf numFmtId="164" fontId="14" fillId="0" borderId="0" xfId="0" applyFont="1" applyFill="1" applyAlignment="1" applyProtection="1">
      <alignment horizontal="right"/>
    </xf>
    <xf numFmtId="37" fontId="18" fillId="0" borderId="0" xfId="0" applyNumberFormat="1" applyFont="1" applyBorder="1" applyProtection="1"/>
    <xf numFmtId="164" fontId="20" fillId="0" borderId="0" xfId="0" applyFont="1" applyFill="1" applyAlignment="1" applyProtection="1"/>
    <xf numFmtId="0" fontId="22" fillId="2" borderId="4" xfId="0" applyNumberFormat="1" applyFont="1" applyFill="1" applyBorder="1" applyAlignment="1">
      <alignment horizontal="center" wrapText="1"/>
    </xf>
    <xf numFmtId="164" fontId="22" fillId="4" borderId="4" xfId="0" applyFont="1" applyFill="1" applyBorder="1" applyAlignment="1">
      <alignment horizontal="center" wrapText="1"/>
    </xf>
    <xf numFmtId="3" fontId="21" fillId="3" borderId="20" xfId="0" applyNumberFormat="1" applyFont="1" applyFill="1" applyBorder="1" applyAlignment="1">
      <alignment horizontal="center" vertical="center"/>
    </xf>
    <xf numFmtId="9" fontId="21" fillId="3" borderId="20" xfId="1" applyFont="1" applyFill="1" applyBorder="1" applyAlignment="1">
      <alignment horizontal="center" vertical="center"/>
    </xf>
    <xf numFmtId="3" fontId="22" fillId="4" borderId="20" xfId="0" applyNumberFormat="1" applyFont="1" applyFill="1" applyBorder="1" applyAlignment="1">
      <alignment horizontal="center" vertical="center"/>
    </xf>
    <xf numFmtId="9" fontId="21" fillId="3" borderId="20" xfId="0" applyNumberFormat="1" applyFont="1" applyFill="1" applyBorder="1" applyAlignment="1">
      <alignment horizontal="center" vertical="center"/>
    </xf>
    <xf numFmtId="37" fontId="21" fillId="3" borderId="20" xfId="0" applyNumberFormat="1" applyFont="1" applyFill="1" applyBorder="1" applyAlignment="1" applyProtection="1">
      <alignment horizontal="center" vertical="center"/>
    </xf>
    <xf numFmtId="9" fontId="21" fillId="3" borderId="20" xfId="1" applyFont="1" applyFill="1" applyBorder="1" applyAlignment="1" applyProtection="1">
      <alignment horizontal="center" vertical="center"/>
    </xf>
    <xf numFmtId="164" fontId="3" fillId="0" borderId="0" xfId="0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 wrapText="1"/>
    </xf>
    <xf numFmtId="164" fontId="11" fillId="4" borderId="4" xfId="0" applyFont="1" applyFill="1" applyBorder="1" applyAlignment="1">
      <alignment horizontal="center" wrapText="1"/>
    </xf>
    <xf numFmtId="164" fontId="11" fillId="2" borderId="19" xfId="0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9" fontId="17" fillId="0" borderId="4" xfId="1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center"/>
    </xf>
    <xf numFmtId="37" fontId="17" fillId="0" borderId="4" xfId="0" applyNumberFormat="1" applyFont="1" applyBorder="1" applyAlignment="1" applyProtection="1">
      <alignment horizontal="center"/>
    </xf>
    <xf numFmtId="9" fontId="17" fillId="0" borderId="4" xfId="1" applyNumberFormat="1" applyFont="1" applyBorder="1" applyAlignment="1" applyProtection="1">
      <alignment horizontal="center"/>
    </xf>
    <xf numFmtId="9" fontId="17" fillId="0" borderId="4" xfId="1" applyFont="1" applyBorder="1" applyAlignment="1" applyProtection="1">
      <alignment horizontal="center"/>
    </xf>
    <xf numFmtId="3" fontId="17" fillId="0" borderId="12" xfId="0" applyNumberFormat="1" applyFont="1" applyBorder="1" applyAlignment="1">
      <alignment horizontal="right"/>
    </xf>
    <xf numFmtId="9" fontId="17" fillId="0" borderId="12" xfId="1" applyFont="1" applyBorder="1" applyAlignment="1">
      <alignment horizontal="center"/>
    </xf>
    <xf numFmtId="3" fontId="11" fillId="4" borderId="12" xfId="0" applyNumberFormat="1" applyFont="1" applyFill="1" applyBorder="1" applyAlignment="1">
      <alignment horizontal="right"/>
    </xf>
    <xf numFmtId="3" fontId="17" fillId="0" borderId="12" xfId="0" applyNumberFormat="1" applyFont="1" applyBorder="1" applyAlignment="1">
      <alignment horizontal="center"/>
    </xf>
    <xf numFmtId="37" fontId="17" fillId="0" borderId="12" xfId="0" applyNumberFormat="1" applyFont="1" applyBorder="1" applyAlignment="1" applyProtection="1">
      <alignment horizontal="center"/>
    </xf>
    <xf numFmtId="9" fontId="17" fillId="0" borderId="12" xfId="1" applyFont="1" applyBorder="1" applyAlignment="1" applyProtection="1">
      <alignment horizontal="center"/>
    </xf>
    <xf numFmtId="3" fontId="17" fillId="3" borderId="20" xfId="0" applyNumberFormat="1" applyFont="1" applyFill="1" applyBorder="1" applyAlignment="1">
      <alignment horizontal="right"/>
    </xf>
    <xf numFmtId="9" fontId="17" fillId="3" borderId="20" xfId="1" applyFont="1" applyFill="1" applyBorder="1" applyAlignment="1">
      <alignment horizontal="center"/>
    </xf>
    <xf numFmtId="3" fontId="11" fillId="4" borderId="20" xfId="0" applyNumberFormat="1" applyFont="1" applyFill="1" applyBorder="1" applyAlignment="1">
      <alignment horizontal="right"/>
    </xf>
    <xf numFmtId="3" fontId="17" fillId="3" borderId="20" xfId="0" applyNumberFormat="1" applyFont="1" applyFill="1" applyBorder="1" applyAlignment="1">
      <alignment horizontal="center"/>
    </xf>
    <xf numFmtId="9" fontId="17" fillId="3" borderId="20" xfId="0" applyNumberFormat="1" applyFont="1" applyFill="1" applyBorder="1" applyAlignment="1">
      <alignment horizontal="center"/>
    </xf>
    <xf numFmtId="37" fontId="17" fillId="3" borderId="20" xfId="0" applyNumberFormat="1" applyFont="1" applyFill="1" applyBorder="1" applyAlignment="1" applyProtection="1">
      <alignment horizontal="center"/>
    </xf>
    <xf numFmtId="9" fontId="17" fillId="3" borderId="20" xfId="1" applyFont="1" applyFill="1" applyBorder="1" applyAlignment="1" applyProtection="1">
      <alignment horizontal="center"/>
    </xf>
    <xf numFmtId="164" fontId="22" fillId="2" borderId="4" xfId="0" applyFont="1" applyFill="1" applyBorder="1" applyAlignment="1">
      <alignment horizontal="center"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22" fillId="2" borderId="4" xfId="0" applyFont="1" applyFill="1" applyBorder="1" applyAlignment="1">
      <alignment horizontal="center" vertical="center"/>
    </xf>
    <xf numFmtId="164" fontId="22" fillId="2" borderId="19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0" fontId="17" fillId="0" borderId="4" xfId="0" applyNumberFormat="1" applyFont="1" applyBorder="1"/>
    <xf numFmtId="0" fontId="17" fillId="0" borderId="4" xfId="0" applyNumberFormat="1" applyFont="1" applyBorder="1" applyAlignment="1">
      <alignment horizontal="right"/>
    </xf>
    <xf numFmtId="0" fontId="16" fillId="0" borderId="4" xfId="0" applyNumberFormat="1" applyFont="1" applyBorder="1"/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11" fillId="0" borderId="12" xfId="0" applyFont="1" applyBorder="1" applyAlignment="1"/>
    <xf numFmtId="164" fontId="16" fillId="0" borderId="12" xfId="0" applyFont="1" applyBorder="1" applyAlignment="1"/>
    <xf numFmtId="164" fontId="1" fillId="0" borderId="0" xfId="0" applyFont="1" applyFill="1" applyAlignment="1" applyProtection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Fill="1" applyAlignment="1" applyProtection="1">
      <alignment horizontal="center"/>
    </xf>
    <xf numFmtId="164" fontId="3" fillId="0" borderId="0" xfId="0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/>
    </xf>
    <xf numFmtId="164" fontId="16" fillId="2" borderId="4" xfId="0" applyFont="1" applyFill="1" applyBorder="1" applyAlignment="1"/>
    <xf numFmtId="164" fontId="11" fillId="0" borderId="4" xfId="0" applyFont="1" applyFill="1" applyBorder="1" applyAlignment="1"/>
    <xf numFmtId="164" fontId="16" fillId="0" borderId="4" xfId="0" applyFont="1" applyBorder="1" applyAlignment="1"/>
    <xf numFmtId="164" fontId="11" fillId="0" borderId="20" xfId="0" applyFont="1" applyBorder="1" applyAlignment="1">
      <alignment horizontal="right"/>
    </xf>
    <xf numFmtId="164" fontId="16" fillId="0" borderId="20" xfId="0" applyFont="1" applyBorder="1" applyAlignment="1"/>
    <xf numFmtId="164" fontId="0" fillId="0" borderId="0" xfId="0" applyAlignment="1"/>
    <xf numFmtId="0" fontId="3" fillId="0" borderId="0" xfId="0" applyNumberFormat="1" applyFont="1" applyAlignment="1">
      <alignment horizontal="center"/>
    </xf>
    <xf numFmtId="164" fontId="23" fillId="0" borderId="24" xfId="0" applyFont="1" applyBorder="1" applyAlignment="1">
      <alignment horizontal="left"/>
    </xf>
    <xf numFmtId="164" fontId="23" fillId="0" borderId="25" xfId="0" applyFont="1" applyBorder="1" applyAlignment="1">
      <alignment horizontal="left"/>
    </xf>
    <xf numFmtId="164" fontId="23" fillId="0" borderId="26" xfId="0" applyFont="1" applyBorder="1" applyAlignment="1">
      <alignment horizontal="left"/>
    </xf>
    <xf numFmtId="164" fontId="5" fillId="0" borderId="10" xfId="0" applyFont="1" applyFill="1" applyBorder="1" applyAlignment="1">
      <alignment horizontal="center" vertical="center"/>
    </xf>
    <xf numFmtId="164" fontId="5" fillId="0" borderId="28" xfId="0" applyFont="1" applyFill="1" applyBorder="1" applyAlignment="1">
      <alignment horizontal="center" vertical="center"/>
    </xf>
    <xf numFmtId="164" fontId="5" fillId="0" borderId="29" xfId="0" applyFont="1" applyFill="1" applyBorder="1" applyAlignment="1">
      <alignment horizontal="center" vertical="center"/>
    </xf>
    <xf numFmtId="164" fontId="5" fillId="0" borderId="3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1" xfId="0" applyFont="1" applyFill="1" applyBorder="1" applyAlignment="1">
      <alignment horizontal="center" vertical="center"/>
    </xf>
    <xf numFmtId="164" fontId="5" fillId="0" borderId="3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33" xfId="0" applyFont="1" applyFill="1" applyBorder="1" applyAlignment="1">
      <alignment horizontal="center" vertical="center"/>
    </xf>
    <xf numFmtId="164" fontId="5" fillId="0" borderId="34" xfId="0" applyFont="1" applyFill="1" applyBorder="1" applyAlignment="1">
      <alignment horizontal="center" vertical="center"/>
    </xf>
    <xf numFmtId="164" fontId="5" fillId="0" borderId="35" xfId="0" applyFont="1" applyFill="1" applyBorder="1" applyAlignment="1">
      <alignment horizontal="center" vertical="center"/>
    </xf>
    <xf numFmtId="164" fontId="5" fillId="0" borderId="36" xfId="0" applyFont="1" applyFill="1" applyBorder="1" applyAlignment="1">
      <alignment horizontal="center" vertical="center"/>
    </xf>
    <xf numFmtId="164" fontId="19" fillId="0" borderId="9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8" xfId="0" applyFont="1" applyFill="1" applyBorder="1" applyAlignment="1">
      <alignment horizontal="center" vertical="center" wrapText="1"/>
    </xf>
    <xf numFmtId="164" fontId="19" fillId="0" borderId="37" xfId="0" applyFont="1" applyFill="1" applyBorder="1" applyAlignment="1">
      <alignment horizontal="center" vertical="center" wrapText="1"/>
    </xf>
    <xf numFmtId="3" fontId="23" fillId="4" borderId="9" xfId="0" applyNumberFormat="1" applyFont="1" applyFill="1" applyBorder="1" applyAlignment="1">
      <alignment horizontal="center" vertical="center"/>
    </xf>
    <xf numFmtId="3" fontId="23" fillId="4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9" fontId="5" fillId="0" borderId="9" xfId="1" applyNumberFormat="1" applyFont="1" applyBorder="1" applyAlignment="1" applyProtection="1">
      <alignment horizontal="center" vertical="center"/>
    </xf>
    <xf numFmtId="9" fontId="5" fillId="0" borderId="3" xfId="1" applyNumberFormat="1" applyFont="1" applyBorder="1" applyAlignment="1" applyProtection="1">
      <alignment horizontal="center" vertical="center"/>
    </xf>
    <xf numFmtId="3" fontId="23" fillId="1" borderId="9" xfId="0" applyNumberFormat="1" applyFont="1" applyFill="1" applyBorder="1" applyAlignment="1">
      <alignment horizontal="center" vertical="center"/>
    </xf>
    <xf numFmtId="3" fontId="23" fillId="1" borderId="3" xfId="0" applyNumberFormat="1" applyFont="1" applyFill="1" applyBorder="1" applyAlignment="1">
      <alignment horizontal="center" vertical="center"/>
    </xf>
    <xf numFmtId="9" fontId="5" fillId="0" borderId="9" xfId="1" applyFont="1" applyFill="1" applyBorder="1" applyAlignment="1">
      <alignment horizontal="center" vertical="center"/>
    </xf>
    <xf numFmtId="9" fontId="5" fillId="0" borderId="3" xfId="1" applyFont="1" applyFill="1" applyBorder="1" applyAlignment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horizontal="center" vertical="center"/>
    </xf>
    <xf numFmtId="9" fontId="5" fillId="0" borderId="9" xfId="1" applyFont="1" applyFill="1" applyBorder="1" applyAlignment="1" applyProtection="1">
      <alignment horizontal="center" vertical="center"/>
    </xf>
    <xf numFmtId="9" fontId="5" fillId="0" borderId="3" xfId="1" applyFont="1" applyFill="1" applyBorder="1" applyAlignment="1" applyProtection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27" xfId="0" applyNumberFormat="1" applyFont="1" applyFill="1" applyBorder="1" applyAlignment="1">
      <alignment horizontal="center" vertical="center"/>
    </xf>
    <xf numFmtId="3" fontId="23" fillId="1" borderId="8" xfId="0" applyNumberFormat="1" applyFont="1" applyFill="1" applyBorder="1" applyAlignment="1">
      <alignment horizontal="center" vertical="center"/>
    </xf>
    <xf numFmtId="3" fontId="23" fillId="1" borderId="3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5" fillId="0" borderId="37" xfId="1" applyFont="1" applyFill="1" applyBorder="1" applyAlignment="1">
      <alignment horizontal="center"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37" xfId="0" applyNumberFormat="1" applyFont="1" applyFill="1" applyBorder="1" applyAlignment="1" applyProtection="1">
      <alignment horizontal="center" vertical="center"/>
    </xf>
    <xf numFmtId="9" fontId="5" fillId="0" borderId="8" xfId="1" applyFont="1" applyFill="1" applyBorder="1" applyAlignment="1" applyProtection="1">
      <alignment horizontal="center" vertical="center"/>
    </xf>
    <xf numFmtId="9" fontId="5" fillId="0" borderId="37" xfId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QTRRPTS\14YR\ENRL95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UST"/>
      <sheetName val="SEPTEMB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67" zoomScaleNormal="67" zoomScaleSheetLayoutView="75" workbookViewId="0">
      <selection activeCell="A10" sqref="A10:R10"/>
    </sheetView>
  </sheetViews>
  <sheetFormatPr defaultRowHeight="15.75" x14ac:dyDescent="0.25"/>
  <cols>
    <col min="1" max="1" width="30.109375" customWidth="1"/>
    <col min="2" max="5" width="9.77734375" customWidth="1"/>
    <col min="6" max="6" width="10.5546875" customWidth="1"/>
    <col min="7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43009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23">
        <v>288</v>
      </c>
      <c r="C9" s="23">
        <v>496</v>
      </c>
      <c r="D9" s="23">
        <v>544</v>
      </c>
      <c r="E9" s="23">
        <v>229</v>
      </c>
      <c r="F9" s="23">
        <v>153</v>
      </c>
      <c r="G9" s="23">
        <v>44</v>
      </c>
      <c r="H9" s="23">
        <v>50</v>
      </c>
      <c r="I9" s="23">
        <v>20262</v>
      </c>
      <c r="J9" s="23">
        <v>697</v>
      </c>
      <c r="K9" s="23">
        <v>384</v>
      </c>
      <c r="L9" s="23">
        <v>4527</v>
      </c>
      <c r="M9" s="23">
        <v>1475</v>
      </c>
      <c r="N9" s="23">
        <v>232</v>
      </c>
      <c r="O9" s="23">
        <v>909</v>
      </c>
      <c r="P9" s="24">
        <v>716</v>
      </c>
      <c r="Q9" s="25">
        <f>SUM(B9:P9)</f>
        <v>31006</v>
      </c>
      <c r="R9" s="26">
        <f>Q9/Q14</f>
        <v>0.53542627225474448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2" t="s">
        <v>69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7">
        <v>0</v>
      </c>
      <c r="M10" s="23">
        <v>0</v>
      </c>
      <c r="N10" s="23">
        <v>0</v>
      </c>
      <c r="O10" s="23">
        <v>0</v>
      </c>
      <c r="P10" s="24">
        <v>0</v>
      </c>
      <c r="Q10" s="25">
        <f>SUM(B10:P10)</f>
        <v>2</v>
      </c>
      <c r="R10" s="26">
        <f>Q10/Q14</f>
        <v>3.4536945897874251E-5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24</v>
      </c>
      <c r="B11" s="23">
        <v>91</v>
      </c>
      <c r="C11" s="23">
        <v>0</v>
      </c>
      <c r="D11" s="23">
        <v>220</v>
      </c>
      <c r="E11" s="23">
        <v>51</v>
      </c>
      <c r="F11" s="23">
        <v>0</v>
      </c>
      <c r="G11" s="23">
        <v>0</v>
      </c>
      <c r="H11" s="23">
        <v>0</v>
      </c>
      <c r="I11" s="23">
        <v>5152</v>
      </c>
      <c r="J11" s="23">
        <v>1064</v>
      </c>
      <c r="K11" s="23">
        <v>298</v>
      </c>
      <c r="L11" s="23">
        <v>0</v>
      </c>
      <c r="M11" s="23">
        <v>404</v>
      </c>
      <c r="N11" s="23">
        <v>0</v>
      </c>
      <c r="O11" s="23">
        <v>1015</v>
      </c>
      <c r="P11" s="24">
        <v>0</v>
      </c>
      <c r="Q11" s="25">
        <f t="shared" ref="Q11:Q13" si="0">SUM(B11:P11)</f>
        <v>8295</v>
      </c>
      <c r="R11" s="26">
        <f>Q11/Q14</f>
        <v>0.14324198311143346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x14ac:dyDescent="0.25">
      <c r="A12" s="28" t="s">
        <v>25</v>
      </c>
      <c r="B12" s="29">
        <v>0</v>
      </c>
      <c r="C12" s="29">
        <v>652</v>
      </c>
      <c r="D12" s="29">
        <v>0</v>
      </c>
      <c r="E12" s="29">
        <v>194</v>
      </c>
      <c r="F12" s="29">
        <v>119</v>
      </c>
      <c r="G12" s="29">
        <v>10</v>
      </c>
      <c r="H12" s="29">
        <v>58</v>
      </c>
      <c r="I12" s="29">
        <v>1459</v>
      </c>
      <c r="J12" s="29">
        <v>0</v>
      </c>
      <c r="K12" s="29">
        <v>0</v>
      </c>
      <c r="L12" s="29">
        <v>1724</v>
      </c>
      <c r="M12" s="29">
        <v>630</v>
      </c>
      <c r="N12" s="29">
        <v>374</v>
      </c>
      <c r="O12" s="29">
        <v>0</v>
      </c>
      <c r="P12" s="30">
        <v>919</v>
      </c>
      <c r="Q12" s="31">
        <f t="shared" si="0"/>
        <v>6139</v>
      </c>
      <c r="R12" s="32">
        <f>Q12/Q14</f>
        <v>0.10601115543352502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Bot="1" x14ac:dyDescent="0.3">
      <c r="A13" s="28" t="s">
        <v>26</v>
      </c>
      <c r="B13" s="33">
        <v>0</v>
      </c>
      <c r="C13" s="33">
        <v>0</v>
      </c>
      <c r="D13" s="33">
        <v>0</v>
      </c>
      <c r="E13" s="33">
        <v>12</v>
      </c>
      <c r="F13" s="33">
        <v>0</v>
      </c>
      <c r="G13" s="33">
        <v>0</v>
      </c>
      <c r="H13" s="33">
        <v>0</v>
      </c>
      <c r="I13" s="33">
        <v>9766</v>
      </c>
      <c r="J13" s="33">
        <v>0</v>
      </c>
      <c r="K13" s="33">
        <v>0</v>
      </c>
      <c r="L13" s="33">
        <v>2556</v>
      </c>
      <c r="M13" s="33">
        <v>133</v>
      </c>
      <c r="N13" s="33">
        <v>0</v>
      </c>
      <c r="O13" s="33">
        <v>0</v>
      </c>
      <c r="P13" s="34">
        <v>0</v>
      </c>
      <c r="Q13" s="35">
        <f t="shared" si="0"/>
        <v>12467</v>
      </c>
      <c r="R13" s="36">
        <f>Q13/Q14</f>
        <v>0.21528605225439915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Top="1" x14ac:dyDescent="0.25">
      <c r="A14" s="37" t="s">
        <v>27</v>
      </c>
      <c r="B14" s="38">
        <f t="shared" ref="B14:P14" si="1">SUM(B9:B13)</f>
        <v>379</v>
      </c>
      <c r="C14" s="38">
        <f t="shared" si="1"/>
        <v>1148</v>
      </c>
      <c r="D14" s="38">
        <f t="shared" si="1"/>
        <v>764</v>
      </c>
      <c r="E14" s="38">
        <f t="shared" si="1"/>
        <v>486</v>
      </c>
      <c r="F14" s="38">
        <f t="shared" si="1"/>
        <v>272</v>
      </c>
      <c r="G14" s="38">
        <f t="shared" si="1"/>
        <v>54</v>
      </c>
      <c r="H14" s="38">
        <f t="shared" si="1"/>
        <v>108</v>
      </c>
      <c r="I14" s="38">
        <f t="shared" si="1"/>
        <v>36641</v>
      </c>
      <c r="J14" s="38">
        <f t="shared" si="1"/>
        <v>1761</v>
      </c>
      <c r="K14" s="38">
        <f t="shared" si="1"/>
        <v>682</v>
      </c>
      <c r="L14" s="38">
        <f t="shared" si="1"/>
        <v>8807</v>
      </c>
      <c r="M14" s="38">
        <f t="shared" si="1"/>
        <v>2642</v>
      </c>
      <c r="N14" s="38">
        <f t="shared" si="1"/>
        <v>606</v>
      </c>
      <c r="O14" s="38">
        <f t="shared" si="1"/>
        <v>1924</v>
      </c>
      <c r="P14" s="38">
        <f t="shared" si="1"/>
        <v>1635</v>
      </c>
      <c r="Q14" s="39">
        <f>SUM(B14:P14)</f>
        <v>57909</v>
      </c>
      <c r="R14" s="40">
        <f>SUM(R9:R13)</f>
        <v>0.99999999999999989</v>
      </c>
      <c r="S14" s="15"/>
      <c r="T14" s="16"/>
      <c r="U14" s="16"/>
      <c r="V14" s="16"/>
      <c r="W14" s="16"/>
      <c r="X14" s="16"/>
      <c r="Y14" s="16"/>
      <c r="Z14" s="16"/>
    </row>
    <row r="15" spans="1:26" ht="19.5" customHeight="1" thickBot="1" x14ac:dyDescent="0.3">
      <c r="A15" s="41" t="s">
        <v>28</v>
      </c>
      <c r="B15" s="42"/>
      <c r="C15" s="42"/>
      <c r="D15" s="42">
        <v>4</v>
      </c>
      <c r="E15" s="42"/>
      <c r="F15" s="42"/>
      <c r="G15" s="42"/>
      <c r="H15" s="42">
        <v>23</v>
      </c>
      <c r="I15" s="42">
        <v>34</v>
      </c>
      <c r="J15" s="42">
        <v>16</v>
      </c>
      <c r="K15" s="42"/>
      <c r="L15" s="43">
        <v>1</v>
      </c>
      <c r="M15" s="42">
        <v>4</v>
      </c>
      <c r="N15" s="42"/>
      <c r="O15" s="42">
        <v>16</v>
      </c>
      <c r="P15" s="44">
        <v>7</v>
      </c>
      <c r="Q15" s="45">
        <f>SUM(B15:P15)</f>
        <v>105</v>
      </c>
      <c r="R15" s="4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29</v>
      </c>
      <c r="B16" s="48" t="s">
        <v>30</v>
      </c>
      <c r="C16" s="49">
        <v>135</v>
      </c>
      <c r="D16" s="50" t="s">
        <v>31</v>
      </c>
      <c r="E16" s="50">
        <v>1689</v>
      </c>
      <c r="F16" s="50" t="s">
        <v>32</v>
      </c>
      <c r="G16" s="50">
        <v>135</v>
      </c>
      <c r="H16" s="50" t="s">
        <v>33</v>
      </c>
      <c r="I16" s="50">
        <v>229</v>
      </c>
      <c r="J16" s="50" t="s">
        <v>34</v>
      </c>
      <c r="K16" s="50"/>
      <c r="L16" s="50">
        <v>33</v>
      </c>
      <c r="M16" s="50" t="s">
        <v>35</v>
      </c>
      <c r="N16" s="51"/>
      <c r="O16" s="48">
        <v>165</v>
      </c>
      <c r="P16" s="50" t="s">
        <v>36</v>
      </c>
      <c r="Q16" s="50">
        <f>C16+E16+G16+I16+L16+O16+O17</f>
        <v>2472</v>
      </c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47"/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 t="s">
        <v>37</v>
      </c>
      <c r="N17" s="50"/>
      <c r="O17" s="50">
        <v>86</v>
      </c>
      <c r="P17" s="50" t="s">
        <v>36</v>
      </c>
      <c r="Q17" s="50"/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2" t="s">
        <v>38</v>
      </c>
      <c r="B18" s="50"/>
      <c r="C18" s="50"/>
      <c r="D18" s="50"/>
      <c r="E18" s="50"/>
      <c r="F18" s="50"/>
      <c r="G18" s="50"/>
      <c r="H18" s="50"/>
      <c r="I18" s="53"/>
      <c r="J18" s="50"/>
      <c r="K18" s="50"/>
      <c r="L18" s="50"/>
      <c r="M18" s="50"/>
      <c r="N18" s="50"/>
      <c r="O18" s="50"/>
      <c r="P18" s="50"/>
      <c r="Q18" s="54">
        <f>Q14+Q15+Q16</f>
        <v>60486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5" t="s">
        <v>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>
        <v>60297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 t="s">
        <v>40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>
        <f>Q18-Q19</f>
        <v>189</v>
      </c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8"/>
      <c r="R21" s="16"/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 t="s">
        <v>41</v>
      </c>
      <c r="P22" s="56"/>
      <c r="Q22" s="58"/>
      <c r="R22" s="16"/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8"/>
      <c r="R23" s="16"/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 t="s">
        <v>41</v>
      </c>
      <c r="Q24" s="58"/>
      <c r="R24" s="16"/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52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  <c r="R27" s="16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60" t="s">
        <v>42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5"/>
      <c r="T28" s="16"/>
      <c r="U28" s="16"/>
      <c r="V28" s="16"/>
      <c r="W28" s="16"/>
      <c r="X28" s="16"/>
      <c r="Y28" s="16"/>
      <c r="Z28" s="16"/>
    </row>
    <row r="29" spans="1:27" ht="19.5" customHeight="1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5"/>
      <c r="T29" s="16"/>
      <c r="U29" s="16"/>
      <c r="V29" s="16"/>
      <c r="W29" s="16"/>
      <c r="X29" s="16"/>
      <c r="Y29" s="16"/>
      <c r="Z29" s="16"/>
    </row>
    <row r="30" spans="1:27" ht="55.5" customHeight="1" x14ac:dyDescent="0.25">
      <c r="B30" s="161" t="s">
        <v>70</v>
      </c>
      <c r="C30" s="162"/>
      <c r="D30" s="162"/>
      <c r="E30" s="115" t="s">
        <v>71</v>
      </c>
      <c r="F30" s="116" t="s">
        <v>43</v>
      </c>
      <c r="G30" s="117" t="s">
        <v>44</v>
      </c>
      <c r="H30" s="117" t="s">
        <v>45</v>
      </c>
      <c r="I30" s="117" t="s">
        <v>46</v>
      </c>
      <c r="J30" s="117" t="s">
        <v>47</v>
      </c>
      <c r="K30" s="118"/>
      <c r="L30" s="115" t="s">
        <v>23</v>
      </c>
      <c r="M30" s="117" t="s">
        <v>48</v>
      </c>
      <c r="N30" s="118"/>
      <c r="O30" s="119" t="s">
        <v>49</v>
      </c>
      <c r="P30" s="117" t="s">
        <v>50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B31" s="163" t="s">
        <v>72</v>
      </c>
      <c r="C31" s="164"/>
      <c r="D31" s="164"/>
      <c r="E31" s="120">
        <f>E10+M10</f>
        <v>0</v>
      </c>
      <c r="F31" s="120">
        <f>E11+M11</f>
        <v>455</v>
      </c>
      <c r="G31" s="121">
        <f>E13+M13</f>
        <v>145</v>
      </c>
      <c r="H31" s="121">
        <f>E12+M12</f>
        <v>824</v>
      </c>
      <c r="I31" s="121">
        <f t="shared" ref="I31:I37" si="2">SUM(E31:H31)</f>
        <v>1424</v>
      </c>
      <c r="J31" s="122">
        <f>(I31/I38)</f>
        <v>5.2930899899639443E-2</v>
      </c>
      <c r="K31" s="123"/>
      <c r="L31" s="124">
        <f>E9+M9</f>
        <v>1704</v>
      </c>
      <c r="M31" s="122">
        <f>L31/L38</f>
        <v>5.4957105076436821E-2</v>
      </c>
      <c r="N31" s="123"/>
      <c r="O31" s="125">
        <f>I31+L31</f>
        <v>3128</v>
      </c>
      <c r="P31" s="126">
        <f>O31/O38</f>
        <v>5.4015783384275332E-2</v>
      </c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B32" s="163" t="s">
        <v>73</v>
      </c>
      <c r="C32" s="164"/>
      <c r="D32" s="164"/>
      <c r="E32" s="120">
        <f>H10+P10</f>
        <v>0</v>
      </c>
      <c r="F32" s="120">
        <f>H11+P11</f>
        <v>0</v>
      </c>
      <c r="G32" s="121">
        <f>H13+P13</f>
        <v>0</v>
      </c>
      <c r="H32" s="121">
        <f>H12+P12</f>
        <v>977</v>
      </c>
      <c r="I32" s="121">
        <f t="shared" si="2"/>
        <v>977</v>
      </c>
      <c r="J32" s="122">
        <f>I32/I38</f>
        <v>3.6315652529457683E-2</v>
      </c>
      <c r="K32" s="123"/>
      <c r="L32" s="124">
        <f>H9+P9</f>
        <v>766</v>
      </c>
      <c r="M32" s="122">
        <f>L32/L38</f>
        <v>2.4704895826614205E-2</v>
      </c>
      <c r="N32" s="123"/>
      <c r="O32" s="125">
        <f t="shared" ref="O32:O37" si="3">I32+L32</f>
        <v>1743</v>
      </c>
      <c r="P32" s="127">
        <f>O32/O38</f>
        <v>3.009894834999741E-2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19.5" customHeight="1" x14ac:dyDescent="0.25">
      <c r="B33" s="163" t="s">
        <v>74</v>
      </c>
      <c r="C33" s="164"/>
      <c r="D33" s="164"/>
      <c r="E33" s="120">
        <v>0</v>
      </c>
      <c r="F33" s="120">
        <f>B11+D11+J11+K11</f>
        <v>1673</v>
      </c>
      <c r="G33" s="121">
        <f>B13+D13+J13+K13</f>
        <v>0</v>
      </c>
      <c r="H33" s="121">
        <f>B12+D12+J12+K12</f>
        <v>0</v>
      </c>
      <c r="I33" s="121">
        <f t="shared" si="2"/>
        <v>1673</v>
      </c>
      <c r="J33" s="122">
        <f>I33/I38</f>
        <v>6.2186373266921904E-2</v>
      </c>
      <c r="K33" s="123"/>
      <c r="L33" s="124">
        <f>B9+D9+J9+K9</f>
        <v>1913</v>
      </c>
      <c r="M33" s="122">
        <f>L33/L38</f>
        <v>6.1697735922079597E-2</v>
      </c>
      <c r="N33" s="123"/>
      <c r="O33" s="125">
        <f t="shared" si="3"/>
        <v>3586</v>
      </c>
      <c r="P33" s="127">
        <f>O33/O38</f>
        <v>6.192474399488853E-2</v>
      </c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B34" s="163" t="s">
        <v>75</v>
      </c>
      <c r="C34" s="164"/>
      <c r="D34" s="164"/>
      <c r="E34" s="120">
        <f>C10+F10+G10</f>
        <v>0</v>
      </c>
      <c r="F34" s="120"/>
      <c r="G34" s="121">
        <f>C13+F13+G13</f>
        <v>0</v>
      </c>
      <c r="H34" s="121">
        <f>C12+F12+G12</f>
        <v>781</v>
      </c>
      <c r="I34" s="121">
        <f t="shared" si="2"/>
        <v>781</v>
      </c>
      <c r="J34" s="122">
        <f>I34/I38</f>
        <v>2.9030219678102813E-2</v>
      </c>
      <c r="K34" s="123"/>
      <c r="L34" s="124">
        <f>C9+F9+G9</f>
        <v>693</v>
      </c>
      <c r="M34" s="122">
        <f>L34/L38</f>
        <v>2.2350512803973425E-2</v>
      </c>
      <c r="N34" s="123"/>
      <c r="O34" s="125">
        <f t="shared" si="3"/>
        <v>1474</v>
      </c>
      <c r="P34" s="127">
        <f>O34/O38</f>
        <v>2.5453729126733323E-2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B35" s="163" t="s">
        <v>76</v>
      </c>
      <c r="C35" s="164"/>
      <c r="D35" s="164"/>
      <c r="E35" s="120">
        <f>O10</f>
        <v>0</v>
      </c>
      <c r="F35" s="120">
        <f>O11</f>
        <v>1015</v>
      </c>
      <c r="G35" s="121">
        <f>O13</f>
        <v>0</v>
      </c>
      <c r="H35" s="121">
        <f>O12</f>
        <v>0</v>
      </c>
      <c r="I35" s="121">
        <f t="shared" si="2"/>
        <v>1015</v>
      </c>
      <c r="J35" s="122">
        <f>I35/I38</f>
        <v>3.7728134408801996E-2</v>
      </c>
      <c r="K35" s="123"/>
      <c r="L35" s="124">
        <f>O9</f>
        <v>909</v>
      </c>
      <c r="M35" s="122">
        <f>L35/L38</f>
        <v>2.9316906405211896E-2</v>
      </c>
      <c r="N35" s="123"/>
      <c r="O35" s="125">
        <f t="shared" si="3"/>
        <v>1924</v>
      </c>
      <c r="P35" s="127">
        <f>O35/O38</f>
        <v>3.322454195375503E-2</v>
      </c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19.5" customHeight="1" x14ac:dyDescent="0.25">
      <c r="B36" s="163" t="s">
        <v>77</v>
      </c>
      <c r="C36" s="164"/>
      <c r="D36" s="164"/>
      <c r="E36" s="120">
        <f>L10+N10</f>
        <v>0</v>
      </c>
      <c r="F36" s="120">
        <f>L11+N11</f>
        <v>0</v>
      </c>
      <c r="G36" s="121">
        <f>L13+N13</f>
        <v>2556</v>
      </c>
      <c r="H36" s="121">
        <f>L12+N12</f>
        <v>2098</v>
      </c>
      <c r="I36" s="121">
        <f t="shared" si="2"/>
        <v>4654</v>
      </c>
      <c r="J36" s="122">
        <f>I36/I38</f>
        <v>0.17299185964390587</v>
      </c>
      <c r="K36" s="123"/>
      <c r="L36" s="124">
        <f>L9+N9</f>
        <v>4759</v>
      </c>
      <c r="M36" s="122">
        <f>L36/L38</f>
        <v>0.15348642198284204</v>
      </c>
      <c r="N36" s="123"/>
      <c r="O36" s="125">
        <f t="shared" si="3"/>
        <v>9413</v>
      </c>
      <c r="P36" s="127">
        <f>O36/O38</f>
        <v>0.16254813586834516</v>
      </c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Bot="1" x14ac:dyDescent="0.3">
      <c r="B37" s="155" t="s">
        <v>78</v>
      </c>
      <c r="C37" s="156"/>
      <c r="D37" s="156"/>
      <c r="E37" s="128">
        <f>I10</f>
        <v>2</v>
      </c>
      <c r="F37" s="128">
        <f>I11</f>
        <v>5152</v>
      </c>
      <c r="G37" s="128">
        <f>I13</f>
        <v>9766</v>
      </c>
      <c r="H37" s="128">
        <f>I12</f>
        <v>1459</v>
      </c>
      <c r="I37" s="128">
        <f t="shared" si="2"/>
        <v>16379</v>
      </c>
      <c r="J37" s="129">
        <f>I37/I38</f>
        <v>0.6088168605731703</v>
      </c>
      <c r="K37" s="130"/>
      <c r="L37" s="131">
        <f>I9</f>
        <v>20262</v>
      </c>
      <c r="M37" s="129">
        <f>L37/L38</f>
        <v>0.65348642198284201</v>
      </c>
      <c r="N37" s="130"/>
      <c r="O37" s="132">
        <f t="shared" si="3"/>
        <v>36641</v>
      </c>
      <c r="P37" s="133">
        <f>O37/O38</f>
        <v>0.63273411732200524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thickTop="1" thickBot="1" x14ac:dyDescent="0.3">
      <c r="B38" s="165" t="s">
        <v>51</v>
      </c>
      <c r="C38" s="166"/>
      <c r="D38" s="166"/>
      <c r="E38" s="134">
        <f>SUM(E31:E37)</f>
        <v>2</v>
      </c>
      <c r="F38" s="134">
        <f>SUM(F31:F37)</f>
        <v>8295</v>
      </c>
      <c r="G38" s="134">
        <f>SUM(G31:G37)</f>
        <v>12467</v>
      </c>
      <c r="H38" s="134">
        <f>SUM(H31:H37)</f>
        <v>6139</v>
      </c>
      <c r="I38" s="134">
        <f t="shared" ref="I38" si="4">SUM(E38:H38)</f>
        <v>26903</v>
      </c>
      <c r="J38" s="135">
        <f>SUM(J31:J37)</f>
        <v>1</v>
      </c>
      <c r="K38" s="136"/>
      <c r="L38" s="137">
        <f>SUM(L31:L37)</f>
        <v>31006</v>
      </c>
      <c r="M38" s="138">
        <f>SUM(M31:M37)</f>
        <v>1</v>
      </c>
      <c r="N38" s="136"/>
      <c r="O38" s="139">
        <f>SUM(O31:O37)</f>
        <v>57909</v>
      </c>
      <c r="P38" s="140">
        <f>SUM(P31:P37)</f>
        <v>1</v>
      </c>
      <c r="Q38" s="56"/>
      <c r="R38" s="58"/>
      <c r="S38" s="16"/>
      <c r="T38" s="15"/>
      <c r="U38" s="16"/>
      <c r="V38" s="16"/>
      <c r="W38" s="16"/>
      <c r="X38" s="16"/>
      <c r="Y38" s="16"/>
      <c r="Z38" s="16"/>
      <c r="AA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52"/>
      <c r="B43" s="56"/>
      <c r="C43" s="56"/>
      <c r="D43" s="56"/>
      <c r="E43" s="56"/>
      <c r="F43" s="56"/>
      <c r="O43" s="56"/>
      <c r="P43" s="56"/>
      <c r="Q43" s="58"/>
      <c r="R43" s="16"/>
      <c r="S43" s="15"/>
      <c r="T43" s="16"/>
      <c r="U43" s="16"/>
      <c r="V43" s="16"/>
      <c r="W43" s="16"/>
      <c r="X43" s="16"/>
      <c r="Y43" s="16"/>
      <c r="Z43" s="16"/>
    </row>
    <row r="44" spans="1:27" ht="19.5" customHeight="1" x14ac:dyDescent="0.25">
      <c r="A44" s="48"/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52</v>
      </c>
      <c r="B48" s="48"/>
      <c r="C48" s="48"/>
      <c r="D48" s="48"/>
      <c r="E48" s="48"/>
      <c r="F48" s="48"/>
      <c r="O48" s="48"/>
      <c r="P48" s="48"/>
      <c r="Q48" s="48"/>
    </row>
    <row r="49" spans="1:26" ht="19.5" customHeight="1" x14ac:dyDescent="0.25">
      <c r="A49" s="60" t="s">
        <v>53</v>
      </c>
      <c r="B49" s="48"/>
      <c r="C49" s="48"/>
      <c r="D49" s="2"/>
      <c r="E49" s="2"/>
      <c r="F49" s="2"/>
      <c r="O49" s="2"/>
      <c r="P49" s="2"/>
      <c r="Q49" s="2"/>
    </row>
    <row r="50" spans="1:26" ht="21" customHeight="1" x14ac:dyDescent="0.25">
      <c r="A50" s="157" t="s">
        <v>54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</row>
    <row r="51" spans="1:26" ht="21" customHeight="1" x14ac:dyDescent="0.25">
      <c r="A51" s="159" t="s">
        <v>55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</row>
    <row r="52" spans="1:26" ht="21" customHeight="1" x14ac:dyDescent="0.25">
      <c r="A52" s="168" t="s">
        <v>56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" t="s">
        <v>57</v>
      </c>
    </row>
    <row r="53" spans="1:26" ht="21" customHeight="1" x14ac:dyDescent="0.25">
      <c r="A53" s="159" t="s">
        <v>58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1" customHeight="1" x14ac:dyDescent="0.4">
      <c r="A55" s="2"/>
      <c r="B55" s="3"/>
      <c r="C55" s="3"/>
      <c r="D55" s="2"/>
      <c r="E55" s="3"/>
      <c r="F55" s="4"/>
      <c r="G55" s="4"/>
      <c r="H55" s="4"/>
      <c r="I55" s="4"/>
      <c r="J55" s="4"/>
      <c r="K55" s="4"/>
      <c r="L55" s="4"/>
      <c r="M55" s="3"/>
      <c r="N55" s="3"/>
      <c r="O55" s="3"/>
      <c r="P55" s="2"/>
      <c r="Q55" s="2"/>
    </row>
    <row r="56" spans="1:26" ht="20.25" customHeight="1" x14ac:dyDescent="0.4">
      <c r="A56" s="2"/>
      <c r="B56" s="5" t="s">
        <v>2</v>
      </c>
      <c r="C56" s="6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</row>
    <row r="57" spans="1:26" ht="20.25" customHeight="1" x14ac:dyDescent="0.25">
      <c r="A57" s="7"/>
      <c r="B57" s="8">
        <v>1</v>
      </c>
      <c r="C57" s="8">
        <v>3</v>
      </c>
      <c r="D57" s="8">
        <v>5</v>
      </c>
      <c r="E57" s="8">
        <v>7</v>
      </c>
      <c r="F57" s="8">
        <v>9</v>
      </c>
      <c r="G57" s="8">
        <v>11</v>
      </c>
      <c r="H57" s="8">
        <v>29</v>
      </c>
      <c r="I57" s="8">
        <v>13</v>
      </c>
      <c r="J57" s="8">
        <v>15</v>
      </c>
      <c r="K57" s="8">
        <v>17</v>
      </c>
      <c r="L57" s="8">
        <v>19</v>
      </c>
      <c r="M57" s="8">
        <v>21</v>
      </c>
      <c r="N57" s="8">
        <v>23</v>
      </c>
      <c r="O57" s="8">
        <v>25</v>
      </c>
      <c r="P57" s="8">
        <v>27</v>
      </c>
      <c r="Q57" s="8" t="s">
        <v>3</v>
      </c>
      <c r="R57" s="61"/>
    </row>
    <row r="58" spans="1:26" ht="20.25" customHeight="1" x14ac:dyDescent="0.25">
      <c r="A58" s="11"/>
      <c r="B58" s="13" t="s">
        <v>5</v>
      </c>
      <c r="C58" s="13" t="s">
        <v>6</v>
      </c>
      <c r="D58" s="13" t="s">
        <v>7</v>
      </c>
      <c r="E58" s="13" t="s">
        <v>8</v>
      </c>
      <c r="F58" s="13" t="s">
        <v>9</v>
      </c>
      <c r="G58" s="13" t="s">
        <v>10</v>
      </c>
      <c r="H58" s="13" t="s">
        <v>59</v>
      </c>
      <c r="I58" s="13" t="s">
        <v>12</v>
      </c>
      <c r="J58" s="13" t="s">
        <v>13</v>
      </c>
      <c r="K58" s="13" t="s">
        <v>14</v>
      </c>
      <c r="L58" s="13" t="s">
        <v>15</v>
      </c>
      <c r="M58" s="13" t="s">
        <v>16</v>
      </c>
      <c r="N58" s="13" t="s">
        <v>17</v>
      </c>
      <c r="O58" s="13" t="s">
        <v>18</v>
      </c>
      <c r="P58" s="13" t="s">
        <v>19</v>
      </c>
      <c r="Q58" s="14" t="s">
        <v>20</v>
      </c>
      <c r="R58" s="62"/>
    </row>
    <row r="59" spans="1:26" ht="20.25" customHeight="1" x14ac:dyDescent="0.25">
      <c r="A59" s="17" t="s">
        <v>60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65"/>
      <c r="R59" s="66"/>
      <c r="S59" s="15"/>
      <c r="T59" s="16"/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23</v>
      </c>
      <c r="B60" s="67">
        <f t="shared" ref="B60:Q60" si="5">(B9-B81)/B81</f>
        <v>0</v>
      </c>
      <c r="C60" s="67">
        <f t="shared" si="5"/>
        <v>-8.0000000000000002E-3</v>
      </c>
      <c r="D60" s="67">
        <f t="shared" si="5"/>
        <v>1.3035381750465549E-2</v>
      </c>
      <c r="E60" s="67">
        <f t="shared" si="5"/>
        <v>0</v>
      </c>
      <c r="F60" s="67">
        <f t="shared" si="5"/>
        <v>0</v>
      </c>
      <c r="G60" s="67">
        <f t="shared" si="5"/>
        <v>4.7619047619047616E-2</v>
      </c>
      <c r="H60" s="67">
        <f t="shared" si="5"/>
        <v>0</v>
      </c>
      <c r="I60" s="67">
        <f t="shared" si="5"/>
        <v>5.5084114932261426E-3</v>
      </c>
      <c r="J60" s="67">
        <f t="shared" si="5"/>
        <v>7.2254335260115606E-3</v>
      </c>
      <c r="K60" s="67">
        <f t="shared" si="5"/>
        <v>-1.0309278350515464E-2</v>
      </c>
      <c r="L60" s="67">
        <f t="shared" si="5"/>
        <v>-8.8280732730081665E-4</v>
      </c>
      <c r="M60" s="67">
        <f t="shared" si="5"/>
        <v>4.0844111640571815E-3</v>
      </c>
      <c r="N60" s="67">
        <f t="shared" si="5"/>
        <v>0</v>
      </c>
      <c r="O60" s="67">
        <f t="shared" si="5"/>
        <v>-7.6419213973799123E-3</v>
      </c>
      <c r="P60" s="68">
        <f t="shared" si="5"/>
        <v>4.2075736325385693E-3</v>
      </c>
      <c r="Q60" s="69">
        <f t="shared" si="5"/>
        <v>3.7227671490078014E-3</v>
      </c>
      <c r="R60" s="66"/>
      <c r="S60" s="15">
        <f>Q9-Q82</f>
        <v>26070</v>
      </c>
      <c r="T60" s="70">
        <f>Q60</f>
        <v>3.7227671490078014E-3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2" t="s">
        <v>69</v>
      </c>
      <c r="B61" s="63"/>
      <c r="C61" s="67">
        <f>(C10-C82)/C82</f>
        <v>-1</v>
      </c>
      <c r="D61" s="67">
        <f t="shared" ref="D61:Q61" si="6">IF(D10= 0,0,(D10-D81)/D81)</f>
        <v>0</v>
      </c>
      <c r="E61" s="67">
        <f t="shared" si="6"/>
        <v>0</v>
      </c>
      <c r="F61" s="67">
        <f t="shared" si="6"/>
        <v>0</v>
      </c>
      <c r="G61" s="67">
        <f t="shared" si="6"/>
        <v>0</v>
      </c>
      <c r="H61" s="67">
        <f t="shared" si="6"/>
        <v>0</v>
      </c>
      <c r="I61" s="67">
        <f t="shared" si="6"/>
        <v>-0.99990074934246442</v>
      </c>
      <c r="J61" s="67">
        <f t="shared" si="6"/>
        <v>0</v>
      </c>
      <c r="K61" s="67">
        <f t="shared" si="6"/>
        <v>0</v>
      </c>
      <c r="L61" s="67">
        <f t="shared" si="6"/>
        <v>0</v>
      </c>
      <c r="M61" s="67">
        <f t="shared" si="6"/>
        <v>0</v>
      </c>
      <c r="N61" s="67">
        <f t="shared" si="6"/>
        <v>0</v>
      </c>
      <c r="O61" s="67">
        <f t="shared" si="6"/>
        <v>0</v>
      </c>
      <c r="P61" s="67">
        <f t="shared" si="6"/>
        <v>0</v>
      </c>
      <c r="Q61" s="67">
        <f t="shared" si="6"/>
        <v>-0.99993525622349555</v>
      </c>
      <c r="R61" s="66"/>
      <c r="S61" s="15" t="e">
        <f>#REF!-Q83</f>
        <v>#REF!</v>
      </c>
      <c r="T61" s="70">
        <f t="shared" ref="T61:T68" si="7">Q61</f>
        <v>-0.99993525622349555</v>
      </c>
      <c r="U61" s="16"/>
      <c r="V61" s="16"/>
      <c r="W61" s="16"/>
      <c r="X61" s="16"/>
      <c r="Y61" s="16"/>
      <c r="Z61" s="16"/>
    </row>
    <row r="62" spans="1:26" ht="20.25" customHeight="1" x14ac:dyDescent="0.25">
      <c r="A62" s="28" t="s">
        <v>61</v>
      </c>
      <c r="B62" s="67">
        <f>(B11-B83)/B83</f>
        <v>2.247191011235955E-2</v>
      </c>
      <c r="C62" s="67"/>
      <c r="D62" s="67">
        <f>(D11-D83)/D83</f>
        <v>0</v>
      </c>
      <c r="E62" s="67"/>
      <c r="F62" s="67"/>
      <c r="G62" s="67"/>
      <c r="H62" s="67">
        <f>(H11-H83)/H83</f>
        <v>-1</v>
      </c>
      <c r="I62" s="67">
        <f>(I11-I83)/I83</f>
        <v>0.21509433962264152</v>
      </c>
      <c r="J62" s="67">
        <f>(J11-J83)/J83</f>
        <v>1.0446343779677113E-2</v>
      </c>
      <c r="K62" s="67">
        <f>(K11-K83)/K83</f>
        <v>-6.6666666666666671E-3</v>
      </c>
      <c r="L62" s="67">
        <f>(L11-L83)/L83</f>
        <v>-1</v>
      </c>
      <c r="M62" s="67"/>
      <c r="N62" s="67">
        <f>(N11-N83)/N83</f>
        <v>-1</v>
      </c>
      <c r="O62" s="67">
        <f>(O11-O83)/O83</f>
        <v>-3.9254170755642784E-3</v>
      </c>
      <c r="P62" s="68">
        <f>(P11-P83)/P83</f>
        <v>-1</v>
      </c>
      <c r="Q62" s="69">
        <f>(Q11-Q83)/Q83</f>
        <v>-0.22112676056338029</v>
      </c>
      <c r="R62" s="66"/>
      <c r="S62" s="15">
        <f>Q11-Q84</f>
        <v>-2942</v>
      </c>
      <c r="T62" s="70">
        <f t="shared" si="7"/>
        <v>-0.22112676056338029</v>
      </c>
      <c r="U62" s="16"/>
      <c r="V62" s="16"/>
      <c r="W62" s="16"/>
      <c r="X62" s="16"/>
      <c r="Y62" s="16"/>
      <c r="Z62" s="16"/>
    </row>
    <row r="63" spans="1:26" ht="20.25" customHeight="1" thickBot="1" x14ac:dyDescent="0.3">
      <c r="A63" s="28" t="s">
        <v>26</v>
      </c>
      <c r="B63" s="71"/>
      <c r="C63" s="71"/>
      <c r="D63" s="71"/>
      <c r="E63" s="71"/>
      <c r="F63" s="71"/>
      <c r="G63" s="71"/>
      <c r="H63" s="71"/>
      <c r="I63" s="72">
        <f>(I13-I84)/I84</f>
        <v>4.7741658620319712E-2</v>
      </c>
      <c r="J63" s="71"/>
      <c r="K63" s="71"/>
      <c r="L63" s="72">
        <f>(L13-L84)/L84</f>
        <v>0.33402922755741127</v>
      </c>
      <c r="M63" s="71"/>
      <c r="N63" s="71"/>
      <c r="O63" s="71"/>
      <c r="P63" s="73"/>
      <c r="Q63" s="74">
        <f>(Q13-Q84)/Q84</f>
        <v>0.10945982023671799</v>
      </c>
      <c r="R63" s="75"/>
      <c r="S63" s="15">
        <f>Q13-Q85</f>
        <v>-45247</v>
      </c>
      <c r="T63" s="70">
        <f t="shared" si="7"/>
        <v>0.10945982023671799</v>
      </c>
      <c r="U63" s="16"/>
      <c r="V63" s="16"/>
      <c r="W63" s="16"/>
      <c r="X63" s="16"/>
      <c r="Y63" s="16"/>
      <c r="Z63" s="16"/>
    </row>
    <row r="64" spans="1:26" ht="20.25" customHeight="1" thickTop="1" x14ac:dyDescent="0.25">
      <c r="A64" s="37" t="s">
        <v>27</v>
      </c>
      <c r="B64" s="76">
        <f t="shared" ref="B64:H64" si="8">(B14-B85)/B85</f>
        <v>5.3050397877984082E-3</v>
      </c>
      <c r="C64" s="76">
        <f t="shared" si="8"/>
        <v>2.6200873362445414E-3</v>
      </c>
      <c r="D64" s="76">
        <f t="shared" si="8"/>
        <v>9.247027741083224E-3</v>
      </c>
      <c r="E64" s="76">
        <f t="shared" si="8"/>
        <v>6.2111801242236021E-3</v>
      </c>
      <c r="F64" s="76">
        <f t="shared" si="8"/>
        <v>3.6900369003690036E-3</v>
      </c>
      <c r="G64" s="76">
        <f t="shared" si="8"/>
        <v>3.8461538461538464E-2</v>
      </c>
      <c r="H64" s="76">
        <f t="shared" si="8"/>
        <v>9.3457943925233638E-3</v>
      </c>
      <c r="I64" s="76">
        <f>(I14-I85)/I85</f>
        <v>5.1021807708133311E-3</v>
      </c>
      <c r="J64" s="76">
        <f>(J14-J85)/J85</f>
        <v>9.1690544412607444E-3</v>
      </c>
      <c r="K64" s="76">
        <f>(K14-K85)/K85</f>
        <v>-8.7209302325581394E-3</v>
      </c>
      <c r="L64" s="76">
        <f>(L14-L85)/L85</f>
        <v>-2.4917884245101371E-3</v>
      </c>
      <c r="M64" s="76">
        <f>(M14-M85)/M85</f>
        <v>2.6565464895635673E-3</v>
      </c>
      <c r="N64" s="76">
        <f>(N14-N85)/N85</f>
        <v>-6.5573770491803279E-3</v>
      </c>
      <c r="O64" s="76">
        <f>(O14-O85)/O85</f>
        <v>-5.6847545219638239E-3</v>
      </c>
      <c r="P64" s="77">
        <f>(P14-P85)/P85</f>
        <v>6.1538461538461538E-3</v>
      </c>
      <c r="Q64" s="78">
        <f>(Q14-Q85)/Q85</f>
        <v>3.3787295976712758E-3</v>
      </c>
      <c r="R64" s="79"/>
      <c r="S64" s="15">
        <f t="shared" ref="S64:S68" si="9">Q14-Q86</f>
        <v>57806</v>
      </c>
      <c r="T64" s="70">
        <f t="shared" si="7"/>
        <v>3.3787295976712758E-3</v>
      </c>
    </row>
    <row r="65" spans="1:26" ht="20.25" customHeight="1" thickBot="1" x14ac:dyDescent="0.3">
      <c r="A65" s="41" t="s">
        <v>28</v>
      </c>
      <c r="B65" s="80">
        <f t="shared" ref="B65:K65" si="10">IF(B15=0,0,((B15-B86)/B86))</f>
        <v>0</v>
      </c>
      <c r="C65" s="80">
        <f t="shared" si="10"/>
        <v>0</v>
      </c>
      <c r="D65" s="80">
        <f t="shared" si="10"/>
        <v>0</v>
      </c>
      <c r="E65" s="80">
        <f t="shared" si="10"/>
        <v>0</v>
      </c>
      <c r="F65" s="80">
        <f t="shared" si="10"/>
        <v>0</v>
      </c>
      <c r="G65" s="80">
        <f t="shared" si="10"/>
        <v>0</v>
      </c>
      <c r="H65" s="80">
        <f t="shared" si="10"/>
        <v>-4.1666666666666664E-2</v>
      </c>
      <c r="I65" s="80">
        <f t="shared" si="10"/>
        <v>3.0303030303030304E-2</v>
      </c>
      <c r="J65" s="80">
        <f t="shared" si="10"/>
        <v>0</v>
      </c>
      <c r="K65" s="80">
        <f t="shared" si="10"/>
        <v>0</v>
      </c>
      <c r="L65" s="80">
        <f>IF(L86=0,0,((L15-L86)/L86))</f>
        <v>0</v>
      </c>
      <c r="M65" s="80">
        <f>IF(M15=0,0,((M15-M86)/M86))</f>
        <v>0.33333333333333331</v>
      </c>
      <c r="N65" s="80">
        <f>IF(N15=0,0,((N15-N86)/N86))</f>
        <v>0</v>
      </c>
      <c r="O65" s="80">
        <f>IF(O15=0,0,((O15-O86)/O86))</f>
        <v>0</v>
      </c>
      <c r="P65" s="81">
        <f>IF(P15=0,0,((P15-P86)/P86))</f>
        <v>0.16666666666666666</v>
      </c>
      <c r="Q65" s="82">
        <f>IF(Q15=0,0,((Q15-Q86)/Q86))</f>
        <v>1.9417475728155338E-2</v>
      </c>
      <c r="R65" s="83"/>
      <c r="S65" s="15">
        <f t="shared" si="9"/>
        <v>-2375</v>
      </c>
      <c r="T65" s="70">
        <f t="shared" si="7"/>
        <v>1.9417475728155338E-2</v>
      </c>
    </row>
    <row r="66" spans="1:26" ht="20.25" customHeight="1" x14ac:dyDescent="0.25">
      <c r="A66" s="47" t="s">
        <v>29</v>
      </c>
      <c r="B66" s="84" t="s">
        <v>30</v>
      </c>
      <c r="C66" s="85">
        <f>(C16-C87)/C87</f>
        <v>1.5037593984962405E-2</v>
      </c>
      <c r="D66" s="86" t="s">
        <v>31</v>
      </c>
      <c r="E66" s="87">
        <f>(E16-E87)/E87</f>
        <v>-4.7142015321154978E-3</v>
      </c>
      <c r="F66" s="86" t="s">
        <v>32</v>
      </c>
      <c r="G66" s="87">
        <f>(G16-G87)/G87</f>
        <v>-1.4598540145985401E-2</v>
      </c>
      <c r="H66" s="86" t="s">
        <v>33</v>
      </c>
      <c r="I66" s="87">
        <f>(I16-I87)/I87</f>
        <v>-8.658008658008658E-3</v>
      </c>
      <c r="J66" s="86" t="s">
        <v>34</v>
      </c>
      <c r="K66" s="86"/>
      <c r="L66" s="87">
        <f>(L16-L87)/L87</f>
        <v>6.4516129032258063E-2</v>
      </c>
      <c r="M66" s="86" t="s">
        <v>35</v>
      </c>
      <c r="N66" s="88"/>
      <c r="O66" s="89">
        <f>(O16-O87)/O87</f>
        <v>-6.024096385542169E-3</v>
      </c>
      <c r="P66" s="86" t="s">
        <v>36</v>
      </c>
      <c r="Q66" s="87">
        <f>(Q16-Q87)/Q87</f>
        <v>-3.2258064516129032E-3</v>
      </c>
      <c r="R66" s="51"/>
      <c r="S66" s="15">
        <f>Q16-Q88</f>
        <v>2472</v>
      </c>
      <c r="T66" s="70">
        <f t="shared" si="7"/>
        <v>-3.2258064516129032E-3</v>
      </c>
    </row>
    <row r="67" spans="1:26" ht="20.25" customHeight="1" thickBot="1" x14ac:dyDescent="0.3">
      <c r="A67" s="47"/>
      <c r="B67" s="84"/>
      <c r="C67" s="90"/>
      <c r="D67" s="86"/>
      <c r="E67" s="86"/>
      <c r="F67" s="86"/>
      <c r="G67" s="86"/>
      <c r="H67" s="86"/>
      <c r="I67" s="86"/>
      <c r="J67" s="86"/>
      <c r="K67" s="86"/>
      <c r="L67" s="86"/>
      <c r="M67" s="86" t="s">
        <v>37</v>
      </c>
      <c r="N67" s="86"/>
      <c r="O67" s="87">
        <f>(O17-O88)/O88</f>
        <v>1.1764705882352941E-2</v>
      </c>
      <c r="P67" s="86" t="s">
        <v>36</v>
      </c>
      <c r="Q67" s="91"/>
      <c r="R67" s="51"/>
      <c r="S67" s="15"/>
      <c r="T67" s="70"/>
    </row>
    <row r="68" spans="1:26" ht="20.25" customHeight="1" thickBot="1" x14ac:dyDescent="0.3">
      <c r="A68" s="52" t="s">
        <v>40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  <c r="N68" s="92"/>
      <c r="O68" s="92"/>
      <c r="P68" s="92"/>
      <c r="Q68" s="94">
        <f>IF(Q89=0,0,((Q18-Q89)/Q89))</f>
        <v>3.1344843027016271E-3</v>
      </c>
      <c r="R68" s="51"/>
      <c r="S68" s="15">
        <f t="shared" si="9"/>
        <v>442</v>
      </c>
      <c r="T68" s="70">
        <f t="shared" si="7"/>
        <v>3.1344843027016271E-3</v>
      </c>
    </row>
    <row r="69" spans="1:26" ht="20.25" customHeight="1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96"/>
      <c r="O69" s="96"/>
      <c r="P69" s="96"/>
      <c r="Q69" s="98"/>
      <c r="R69" s="51"/>
    </row>
    <row r="70" spans="1:26" ht="20.25" customHeight="1" x14ac:dyDescent="0.25">
      <c r="A70" s="60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1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0.25" customHeight="1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26" ht="21" customHeight="1" x14ac:dyDescent="0.25">
      <c r="A73" s="157" t="s">
        <v>0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26" ht="21" customHeight="1" x14ac:dyDescent="0.25">
      <c r="A74" s="158">
        <v>42979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1:26" ht="21" customHeight="1" x14ac:dyDescent="0.25">
      <c r="A75" s="159" t="s">
        <v>1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</row>
    <row r="76" spans="1:26" ht="21" customHeight="1" x14ac:dyDescent="0.4">
      <c r="A76" s="2"/>
      <c r="B76" s="3"/>
      <c r="C76" s="3"/>
      <c r="D76" s="2"/>
      <c r="E76" s="3"/>
      <c r="F76" s="4"/>
      <c r="G76" s="4"/>
      <c r="H76" s="4"/>
      <c r="I76" s="4"/>
      <c r="J76" s="4"/>
      <c r="K76" s="4"/>
      <c r="L76" s="4"/>
      <c r="M76" s="3"/>
      <c r="N76" s="3"/>
      <c r="O76" s="3"/>
      <c r="P76" s="2"/>
      <c r="Q76" s="2"/>
    </row>
    <row r="77" spans="1:26" ht="21" customHeight="1" x14ac:dyDescent="0.4">
      <c r="A77" s="2"/>
      <c r="B77" s="5" t="s">
        <v>2</v>
      </c>
      <c r="C77" s="6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</row>
    <row r="78" spans="1:26" ht="19.5" customHeight="1" x14ac:dyDescent="0.25">
      <c r="A78" s="7"/>
      <c r="B78" s="8">
        <v>1</v>
      </c>
      <c r="C78" s="8">
        <v>3</v>
      </c>
      <c r="D78" s="8">
        <v>5</v>
      </c>
      <c r="E78" s="8">
        <v>7</v>
      </c>
      <c r="F78" s="8">
        <v>9</v>
      </c>
      <c r="G78" s="8">
        <v>11</v>
      </c>
      <c r="H78" s="8">
        <v>29</v>
      </c>
      <c r="I78" s="8">
        <v>13</v>
      </c>
      <c r="J78" s="8">
        <v>15</v>
      </c>
      <c r="K78" s="8">
        <v>17</v>
      </c>
      <c r="L78" s="8">
        <v>19</v>
      </c>
      <c r="M78" s="8">
        <v>21</v>
      </c>
      <c r="N78" s="8">
        <v>23</v>
      </c>
      <c r="O78" s="8">
        <v>25</v>
      </c>
      <c r="P78" s="8">
        <v>27</v>
      </c>
      <c r="Q78" s="9" t="s">
        <v>3</v>
      </c>
      <c r="R78" s="10" t="s">
        <v>4</v>
      </c>
    </row>
    <row r="79" spans="1:26" ht="19.5" customHeight="1" x14ac:dyDescent="0.25">
      <c r="A79" s="11"/>
      <c r="B79" s="12" t="s">
        <v>5</v>
      </c>
      <c r="C79" s="13" t="s">
        <v>6</v>
      </c>
      <c r="D79" s="13" t="s">
        <v>7</v>
      </c>
      <c r="E79" s="13" t="s">
        <v>8</v>
      </c>
      <c r="F79" s="13" t="s">
        <v>9</v>
      </c>
      <c r="G79" s="13" t="s">
        <v>10</v>
      </c>
      <c r="H79" s="13" t="s">
        <v>11</v>
      </c>
      <c r="I79" s="13" t="s">
        <v>12</v>
      </c>
      <c r="J79" s="13" t="s">
        <v>13</v>
      </c>
      <c r="K79" s="13" t="s">
        <v>14</v>
      </c>
      <c r="L79" s="13" t="s">
        <v>15</v>
      </c>
      <c r="M79" s="13" t="s">
        <v>16</v>
      </c>
      <c r="N79" s="13" t="s">
        <v>17</v>
      </c>
      <c r="O79" s="13" t="s">
        <v>18</v>
      </c>
      <c r="P79" s="13" t="s">
        <v>19</v>
      </c>
      <c r="Q79" s="14" t="s">
        <v>20</v>
      </c>
      <c r="R79" s="12" t="s">
        <v>21</v>
      </c>
    </row>
    <row r="80" spans="1:26" ht="19.5" customHeight="1" x14ac:dyDescent="0.25">
      <c r="A80" s="17" t="s">
        <v>22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20"/>
      <c r="R80" s="21"/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2" t="s">
        <v>23</v>
      </c>
      <c r="B81" s="23">
        <v>288</v>
      </c>
      <c r="C81" s="23">
        <v>500</v>
      </c>
      <c r="D81" s="23">
        <v>537</v>
      </c>
      <c r="E81" s="23">
        <v>229</v>
      </c>
      <c r="F81" s="23">
        <v>153</v>
      </c>
      <c r="G81" s="23">
        <v>42</v>
      </c>
      <c r="H81" s="23">
        <v>50</v>
      </c>
      <c r="I81" s="23">
        <v>20151</v>
      </c>
      <c r="J81" s="23">
        <v>692</v>
      </c>
      <c r="K81" s="23">
        <v>388</v>
      </c>
      <c r="L81" s="23">
        <v>4531</v>
      </c>
      <c r="M81" s="23">
        <v>1469</v>
      </c>
      <c r="N81" s="23">
        <v>232</v>
      </c>
      <c r="O81" s="23">
        <v>916</v>
      </c>
      <c r="P81" s="24">
        <v>713</v>
      </c>
      <c r="Q81" s="25">
        <f>SUM(B81:P81)</f>
        <v>30891</v>
      </c>
      <c r="R81" s="26">
        <v>0.5360517934527228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2" t="s">
        <v>69</v>
      </c>
      <c r="B82" s="23"/>
      <c r="C82" s="23">
        <v>645</v>
      </c>
      <c r="D82" s="23"/>
      <c r="E82" s="23">
        <v>254</v>
      </c>
      <c r="F82" s="23">
        <v>118</v>
      </c>
      <c r="G82" s="23">
        <v>10</v>
      </c>
      <c r="H82" s="23"/>
      <c r="I82" s="23">
        <v>2743</v>
      </c>
      <c r="J82" s="23"/>
      <c r="K82" s="23"/>
      <c r="M82" s="23">
        <v>1166</v>
      </c>
      <c r="N82" s="23"/>
      <c r="O82" s="23"/>
      <c r="P82" s="24"/>
      <c r="Q82" s="25">
        <f t="shared" ref="Q82:Q84" si="11">SUM(B82:P82)</f>
        <v>4936</v>
      </c>
      <c r="R82" s="26">
        <v>8.6774917767451568E-2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x14ac:dyDescent="0.25">
      <c r="A83" s="28" t="s">
        <v>24</v>
      </c>
      <c r="B83" s="23">
        <v>89</v>
      </c>
      <c r="C83" s="23"/>
      <c r="D83" s="23">
        <v>220</v>
      </c>
      <c r="E83" s="23"/>
      <c r="F83" s="23"/>
      <c r="G83" s="23"/>
      <c r="H83" s="23">
        <v>57</v>
      </c>
      <c r="I83" s="23">
        <v>4240</v>
      </c>
      <c r="J83" s="23">
        <v>1053</v>
      </c>
      <c r="K83" s="23">
        <v>300</v>
      </c>
      <c r="L83" s="23">
        <v>2382</v>
      </c>
      <c r="M83" s="23"/>
      <c r="N83" s="23">
        <v>378</v>
      </c>
      <c r="O83" s="23">
        <v>1019</v>
      </c>
      <c r="P83" s="24">
        <v>912</v>
      </c>
      <c r="Q83" s="25">
        <f t="shared" si="11"/>
        <v>10650</v>
      </c>
      <c r="R83" s="26">
        <v>0.18402687133434276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Bot="1" x14ac:dyDescent="0.3">
      <c r="A84" s="28" t="s">
        <v>26</v>
      </c>
      <c r="B84" s="33"/>
      <c r="C84" s="33"/>
      <c r="D84" s="33"/>
      <c r="E84" s="33"/>
      <c r="F84" s="33"/>
      <c r="G84" s="33"/>
      <c r="H84" s="33"/>
      <c r="I84" s="33">
        <v>9321</v>
      </c>
      <c r="J84" s="33"/>
      <c r="K84" s="33"/>
      <c r="L84" s="33">
        <v>1916</v>
      </c>
      <c r="M84" s="33"/>
      <c r="N84" s="33"/>
      <c r="O84" s="33"/>
      <c r="P84" s="34"/>
      <c r="Q84" s="35">
        <f t="shared" si="11"/>
        <v>11237</v>
      </c>
      <c r="R84" s="36">
        <v>0.19314641744548286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Top="1" x14ac:dyDescent="0.25">
      <c r="A85" s="37" t="s">
        <v>27</v>
      </c>
      <c r="B85" s="38">
        <f t="shared" ref="B85:P85" si="12">SUM(B81:B84)</f>
        <v>377</v>
      </c>
      <c r="C85" s="38">
        <f t="shared" si="12"/>
        <v>1145</v>
      </c>
      <c r="D85" s="38">
        <f t="shared" si="12"/>
        <v>757</v>
      </c>
      <c r="E85" s="38">
        <f t="shared" si="12"/>
        <v>483</v>
      </c>
      <c r="F85" s="38">
        <f t="shared" si="12"/>
        <v>271</v>
      </c>
      <c r="G85" s="38">
        <f t="shared" si="12"/>
        <v>52</v>
      </c>
      <c r="H85" s="38">
        <f t="shared" si="12"/>
        <v>107</v>
      </c>
      <c r="I85" s="38">
        <f t="shared" si="12"/>
        <v>36455</v>
      </c>
      <c r="J85" s="38">
        <f t="shared" si="12"/>
        <v>1745</v>
      </c>
      <c r="K85" s="38">
        <f t="shared" si="12"/>
        <v>688</v>
      </c>
      <c r="L85" s="38">
        <f t="shared" si="12"/>
        <v>8829</v>
      </c>
      <c r="M85" s="38">
        <f t="shared" si="12"/>
        <v>2635</v>
      </c>
      <c r="N85" s="38">
        <f t="shared" si="12"/>
        <v>610</v>
      </c>
      <c r="O85" s="38">
        <f t="shared" si="12"/>
        <v>1935</v>
      </c>
      <c r="P85" s="38">
        <f t="shared" si="12"/>
        <v>1625</v>
      </c>
      <c r="Q85" s="39">
        <f>SUM(B85:P85)</f>
        <v>57714</v>
      </c>
      <c r="R85" s="40">
        <v>1</v>
      </c>
      <c r="S85" s="15"/>
      <c r="T85" s="16"/>
      <c r="U85" s="16"/>
      <c r="V85" s="16"/>
      <c r="W85" s="16"/>
      <c r="X85" s="16"/>
      <c r="Y85" s="16"/>
      <c r="Z85" s="16"/>
    </row>
    <row r="86" spans="1:26" ht="19.5" customHeight="1" thickBot="1" x14ac:dyDescent="0.3">
      <c r="A86" s="41" t="s">
        <v>28</v>
      </c>
      <c r="B86" s="42"/>
      <c r="C86" s="42"/>
      <c r="D86" s="42">
        <v>4</v>
      </c>
      <c r="E86" s="42"/>
      <c r="F86" s="42"/>
      <c r="G86" s="42"/>
      <c r="H86" s="42">
        <v>24</v>
      </c>
      <c r="I86" s="42">
        <v>33</v>
      </c>
      <c r="J86" s="42">
        <v>16</v>
      </c>
      <c r="K86" s="42"/>
      <c r="L86" s="43">
        <v>1</v>
      </c>
      <c r="M86" s="42">
        <v>3</v>
      </c>
      <c r="N86" s="42"/>
      <c r="O86" s="42">
        <v>16</v>
      </c>
      <c r="P86" s="44">
        <v>6</v>
      </c>
      <c r="Q86" s="45">
        <v>103</v>
      </c>
      <c r="R86" s="4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29</v>
      </c>
      <c r="B87" s="48" t="s">
        <v>30</v>
      </c>
      <c r="C87" s="49">
        <v>133</v>
      </c>
      <c r="D87" s="50" t="s">
        <v>31</v>
      </c>
      <c r="E87" s="50">
        <v>1697</v>
      </c>
      <c r="F87" s="50" t="s">
        <v>32</v>
      </c>
      <c r="G87" s="50">
        <v>137</v>
      </c>
      <c r="H87" s="50" t="s">
        <v>33</v>
      </c>
      <c r="I87" s="50">
        <v>231</v>
      </c>
      <c r="J87" s="50" t="s">
        <v>34</v>
      </c>
      <c r="K87" s="50"/>
      <c r="L87" s="50">
        <v>31</v>
      </c>
      <c r="M87" s="50" t="s">
        <v>35</v>
      </c>
      <c r="N87" s="51"/>
      <c r="O87" s="48">
        <v>166</v>
      </c>
      <c r="P87" s="50" t="s">
        <v>36</v>
      </c>
      <c r="Q87" s="50">
        <v>2480</v>
      </c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47"/>
      <c r="B88" s="48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 t="s">
        <v>37</v>
      </c>
      <c r="N88" s="50"/>
      <c r="O88" s="50">
        <v>85</v>
      </c>
      <c r="P88" s="50" t="s">
        <v>36</v>
      </c>
      <c r="Q88" s="50"/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19.5" customHeight="1" x14ac:dyDescent="0.25">
      <c r="A89" s="52" t="s">
        <v>38</v>
      </c>
      <c r="B89" s="50"/>
      <c r="C89" s="50"/>
      <c r="D89" s="50"/>
      <c r="E89" s="50"/>
      <c r="F89" s="50"/>
      <c r="G89" s="50"/>
      <c r="H89" s="50"/>
      <c r="I89" s="53"/>
      <c r="J89" s="50"/>
      <c r="K89" s="50"/>
      <c r="L89" s="50"/>
      <c r="M89" s="50"/>
      <c r="N89" s="50"/>
      <c r="O89" s="50"/>
      <c r="P89" s="50"/>
      <c r="Q89" s="54">
        <v>60297</v>
      </c>
      <c r="R89" s="16"/>
      <c r="S89" s="15"/>
      <c r="T89" s="16"/>
      <c r="U89" s="16"/>
      <c r="V89" s="16"/>
      <c r="W89" s="16"/>
      <c r="X89" s="16"/>
      <c r="Y89" s="16"/>
      <c r="Z89" s="16"/>
    </row>
    <row r="90" spans="1:26" ht="20.25" customHeight="1" x14ac:dyDescent="0.25">
      <c r="A90" s="55" t="s">
        <v>39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>
        <v>60044</v>
      </c>
      <c r="R90" s="16"/>
    </row>
    <row r="91" spans="1:26" ht="20.25" customHeight="1" x14ac:dyDescent="0.25">
      <c r="A91" s="52" t="s">
        <v>40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8">
        <v>253</v>
      </c>
      <c r="R91" s="16"/>
    </row>
    <row r="92" spans="1:26" ht="20.25" customHeight="1" x14ac:dyDescent="0.25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</row>
    <row r="93" spans="1:26" ht="20.25" customHeight="1" x14ac:dyDescent="0.25">
      <c r="A93" s="103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4"/>
    </row>
    <row r="94" spans="1:26" ht="20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ht="20.25" customHeight="1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26" x14ac:dyDescent="0.25">
      <c r="A96" s="10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</sheetData>
  <mergeCells count="20">
    <mergeCell ref="A74:R74"/>
    <mergeCell ref="A75:R75"/>
    <mergeCell ref="B38:D38"/>
    <mergeCell ref="A50:R50"/>
    <mergeCell ref="A51:R51"/>
    <mergeCell ref="A52:R52"/>
    <mergeCell ref="A53:R53"/>
    <mergeCell ref="A73:R73"/>
    <mergeCell ref="B37:D37"/>
    <mergeCell ref="A1:R1"/>
    <mergeCell ref="A2:R2"/>
    <mergeCell ref="A3:R3"/>
    <mergeCell ref="A28:R28"/>
    <mergeCell ref="B30:D30"/>
    <mergeCell ref="B31:D31"/>
    <mergeCell ref="B32:D32"/>
    <mergeCell ref="B33:D33"/>
    <mergeCell ref="B34:D34"/>
    <mergeCell ref="B35:D35"/>
    <mergeCell ref="B36:D36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6"/>
  <sheetViews>
    <sheetView topLeftCell="A8" zoomScale="70" zoomScaleNormal="70" zoomScaleSheetLayoutView="75" workbookViewId="0">
      <selection activeCell="A60" sqref="A60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43040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23">
        <v>289</v>
      </c>
      <c r="C9" s="23">
        <v>497</v>
      </c>
      <c r="D9" s="23">
        <v>542</v>
      </c>
      <c r="E9" s="23">
        <v>229</v>
      </c>
      <c r="F9" s="23">
        <v>151</v>
      </c>
      <c r="G9" s="23">
        <v>46</v>
      </c>
      <c r="H9" s="23">
        <v>50</v>
      </c>
      <c r="I9" s="23">
        <v>20341</v>
      </c>
      <c r="J9" s="23">
        <v>695</v>
      </c>
      <c r="K9" s="23">
        <v>387</v>
      </c>
      <c r="L9" s="23">
        <v>4544</v>
      </c>
      <c r="M9" s="23">
        <v>1477</v>
      </c>
      <c r="N9" s="23">
        <v>232</v>
      </c>
      <c r="O9" s="23">
        <v>903</v>
      </c>
      <c r="P9" s="24">
        <v>716</v>
      </c>
      <c r="Q9" s="25">
        <f>SUM(B9:P9)</f>
        <v>31099</v>
      </c>
      <c r="R9" s="26">
        <f>Q9/Q13</f>
        <v>0.53549720189410244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23">
        <v>87</v>
      </c>
      <c r="C10" s="23"/>
      <c r="D10" s="23">
        <v>218</v>
      </c>
      <c r="E10" s="23">
        <v>50</v>
      </c>
      <c r="F10" s="23"/>
      <c r="G10" s="23"/>
      <c r="H10" s="23"/>
      <c r="I10" s="23">
        <v>5224</v>
      </c>
      <c r="J10" s="23">
        <v>1080</v>
      </c>
      <c r="K10" s="23">
        <v>295</v>
      </c>
      <c r="L10" s="23"/>
      <c r="M10" s="23">
        <v>406</v>
      </c>
      <c r="N10" s="23"/>
      <c r="O10" s="23">
        <v>1012</v>
      </c>
      <c r="P10" s="24"/>
      <c r="Q10" s="25">
        <f t="shared" ref="Q10:Q12" si="0">SUM(B10:P10)</f>
        <v>8372</v>
      </c>
      <c r="R10" s="26">
        <f>Q10/Q13</f>
        <v>0.14415841584158415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29"/>
      <c r="C11" s="29">
        <v>651</v>
      </c>
      <c r="D11" s="29"/>
      <c r="E11" s="29">
        <v>194</v>
      </c>
      <c r="F11" s="29">
        <v>120</v>
      </c>
      <c r="G11" s="29">
        <v>10</v>
      </c>
      <c r="H11" s="29">
        <v>60</v>
      </c>
      <c r="I11" s="29">
        <v>1450</v>
      </c>
      <c r="J11" s="29"/>
      <c r="K11" s="29"/>
      <c r="L11" s="29">
        <v>1725</v>
      </c>
      <c r="M11" s="29">
        <v>620</v>
      </c>
      <c r="N11" s="29">
        <v>376</v>
      </c>
      <c r="O11" s="29"/>
      <c r="P11" s="30">
        <v>926</v>
      </c>
      <c r="Q11" s="31">
        <f t="shared" si="0"/>
        <v>6132</v>
      </c>
      <c r="R11" s="32">
        <f>Q11/Q13</f>
        <v>0.10558760223848472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33"/>
      <c r="C12" s="33"/>
      <c r="D12" s="33"/>
      <c r="E12" s="33">
        <v>13</v>
      </c>
      <c r="F12" s="33"/>
      <c r="G12" s="33"/>
      <c r="H12" s="33"/>
      <c r="I12" s="33">
        <v>9760</v>
      </c>
      <c r="J12" s="33"/>
      <c r="K12" s="33"/>
      <c r="L12" s="33">
        <v>2559</v>
      </c>
      <c r="M12" s="33">
        <v>140</v>
      </c>
      <c r="N12" s="33"/>
      <c r="O12" s="33"/>
      <c r="P12" s="34"/>
      <c r="Q12" s="35">
        <f t="shared" si="0"/>
        <v>12472</v>
      </c>
      <c r="R12" s="36">
        <f>Q12/Q13</f>
        <v>0.21475678002582868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 t="shared" ref="B13:P13" si="1">SUM(B9:B12)</f>
        <v>376</v>
      </c>
      <c r="C13" s="38">
        <f t="shared" si="1"/>
        <v>1148</v>
      </c>
      <c r="D13" s="38">
        <f t="shared" si="1"/>
        <v>760</v>
      </c>
      <c r="E13" s="38">
        <f t="shared" si="1"/>
        <v>486</v>
      </c>
      <c r="F13" s="38">
        <f t="shared" si="1"/>
        <v>271</v>
      </c>
      <c r="G13" s="38">
        <f t="shared" si="1"/>
        <v>56</v>
      </c>
      <c r="H13" s="38">
        <f t="shared" si="1"/>
        <v>110</v>
      </c>
      <c r="I13" s="38">
        <f t="shared" si="1"/>
        <v>36775</v>
      </c>
      <c r="J13" s="38">
        <f t="shared" si="1"/>
        <v>1775</v>
      </c>
      <c r="K13" s="38">
        <f t="shared" si="1"/>
        <v>682</v>
      </c>
      <c r="L13" s="38">
        <f t="shared" si="1"/>
        <v>8828</v>
      </c>
      <c r="M13" s="38">
        <f t="shared" si="1"/>
        <v>2643</v>
      </c>
      <c r="N13" s="38">
        <f t="shared" si="1"/>
        <v>608</v>
      </c>
      <c r="O13" s="38">
        <f t="shared" si="1"/>
        <v>1915</v>
      </c>
      <c r="P13" s="38">
        <f t="shared" si="1"/>
        <v>1642</v>
      </c>
      <c r="Q13" s="39">
        <f>SUM(B13:P13)</f>
        <v>58075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42"/>
      <c r="C14" s="42"/>
      <c r="D14" s="42">
        <v>4</v>
      </c>
      <c r="E14" s="42"/>
      <c r="F14" s="42"/>
      <c r="G14" s="42"/>
      <c r="H14" s="42">
        <v>23</v>
      </c>
      <c r="I14" s="42">
        <v>32</v>
      </c>
      <c r="J14" s="42">
        <v>16</v>
      </c>
      <c r="K14" s="42"/>
      <c r="L14" s="43">
        <v>1</v>
      </c>
      <c r="M14" s="42">
        <v>4</v>
      </c>
      <c r="N14" s="42"/>
      <c r="O14" s="42">
        <v>16</v>
      </c>
      <c r="P14" s="44">
        <v>7</v>
      </c>
      <c r="Q14" s="45">
        <f>SUM(B14:P14)</f>
        <v>103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134</v>
      </c>
      <c r="D15" s="50" t="s">
        <v>31</v>
      </c>
      <c r="E15" s="50">
        <v>1686</v>
      </c>
      <c r="F15" s="50" t="s">
        <v>32</v>
      </c>
      <c r="G15" s="50">
        <v>137</v>
      </c>
      <c r="H15" s="50" t="s">
        <v>33</v>
      </c>
      <c r="I15" s="50">
        <v>228</v>
      </c>
      <c r="J15" s="50" t="s">
        <v>34</v>
      </c>
      <c r="K15" s="50"/>
      <c r="L15" s="50">
        <v>33</v>
      </c>
      <c r="M15" s="50" t="s">
        <v>35</v>
      </c>
      <c r="N15" s="51"/>
      <c r="O15" s="48">
        <v>164</v>
      </c>
      <c r="P15" s="50" t="s">
        <v>36</v>
      </c>
      <c r="Q15" s="50">
        <f>C15+E15+G15+I15+L15+O15+O16</f>
        <v>2465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/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83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60643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60486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>
        <f>Q17-Q18</f>
        <v>157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/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/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/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/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5680</v>
      </c>
      <c r="G30" s="193">
        <f>E12+M12+I12</f>
        <v>9913</v>
      </c>
      <c r="H30" s="193">
        <f>E11+M11+I11</f>
        <v>2264</v>
      </c>
      <c r="I30" s="193">
        <f>SUM(F30:H31)</f>
        <v>17857</v>
      </c>
      <c r="J30" s="195">
        <f>(I30/I37)</f>
        <v>0.66195877817319093</v>
      </c>
      <c r="K30" s="189"/>
      <c r="L30" s="193">
        <f>E9+M9+I9</f>
        <v>22047</v>
      </c>
      <c r="M30" s="195">
        <f>L30/L37</f>
        <v>0.70892954757387694</v>
      </c>
      <c r="N30" s="189"/>
      <c r="O30" s="197">
        <f>SUM(I30+L30)</f>
        <v>39904</v>
      </c>
      <c r="P30" s="199">
        <f>O30/O37</f>
        <v>0.68711149375807146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2692</v>
      </c>
      <c r="G32" s="191">
        <f>B12+D12+J12+K12+O12</f>
        <v>0</v>
      </c>
      <c r="H32" s="191">
        <f>B11+D11+J11+K11+O11</f>
        <v>0</v>
      </c>
      <c r="I32" s="191">
        <f>SUM(F32:H33)</f>
        <v>2692</v>
      </c>
      <c r="J32" s="203">
        <f>I32/I37</f>
        <v>9.9792408066429417E-2</v>
      </c>
      <c r="K32" s="201"/>
      <c r="L32" s="191">
        <f>B9+D9+J9+K9+O9</f>
        <v>2816</v>
      </c>
      <c r="M32" s="203">
        <f>L32/L37</f>
        <v>9.0549535354834565E-2</v>
      </c>
      <c r="N32" s="201"/>
      <c r="O32" s="205">
        <f t="shared" ref="O32" si="2">SUM(I32+L32)</f>
        <v>5508</v>
      </c>
      <c r="P32" s="207">
        <f>O32/O37</f>
        <v>9.4842875591907017E-2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L10+N10+H10+P10</f>
        <v>0</v>
      </c>
      <c r="G34" s="191">
        <f>L12+N12+C12+F12+G12+H12+P12</f>
        <v>2559</v>
      </c>
      <c r="H34" s="191">
        <f>L11+N11+C11+F11+G11+H11+P11</f>
        <v>3868</v>
      </c>
      <c r="I34" s="191">
        <f>SUM(F34:H36)</f>
        <v>6427</v>
      </c>
      <c r="J34" s="203">
        <f>I34/I37</f>
        <v>0.2382488137603796</v>
      </c>
      <c r="K34" s="201"/>
      <c r="L34" s="191">
        <f>L9+N9+C9+F9+G9+H9+P9</f>
        <v>6236</v>
      </c>
      <c r="M34" s="203">
        <f>L34/L37</f>
        <v>0.20052091707128847</v>
      </c>
      <c r="N34" s="201"/>
      <c r="O34" s="205">
        <f>SUM(I34+L34)</f>
        <v>12663</v>
      </c>
      <c r="P34" s="207">
        <f>O34/O37</f>
        <v>0.21804563065002153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8372</v>
      </c>
      <c r="G37" s="108">
        <f>SUM(G30:G36)</f>
        <v>12472</v>
      </c>
      <c r="H37" s="108">
        <f>SUM(H30:H36)</f>
        <v>6132</v>
      </c>
      <c r="I37" s="108">
        <f>SUM(F37:H37)</f>
        <v>26976</v>
      </c>
      <c r="J37" s="109">
        <f>SUM(J30:J36)</f>
        <v>1</v>
      </c>
      <c r="K37" s="110"/>
      <c r="L37" s="108">
        <f>SUM(L30:L36)</f>
        <v>31099</v>
      </c>
      <c r="M37" s="111">
        <f>SUM(M30:M36)</f>
        <v>1</v>
      </c>
      <c r="N37" s="110"/>
      <c r="O37" s="112">
        <f>SUM(O30:O36)</f>
        <v>58075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79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23</v>
      </c>
      <c r="B59" s="67">
        <f>IF(B9= 0,0,(B9-B80)/B80)</f>
        <v>3.472222222222222E-3</v>
      </c>
      <c r="C59" s="67">
        <f>IF(C9= 0,0,(C9-C80)/C80)</f>
        <v>2.0161290322580645E-3</v>
      </c>
      <c r="D59" s="67">
        <f t="shared" ref="D59:Q59" si="3">IF(D9= 0,0,(D9-D80)/D80)</f>
        <v>-3.6764705882352941E-3</v>
      </c>
      <c r="E59" s="67">
        <f t="shared" si="3"/>
        <v>0</v>
      </c>
      <c r="F59" s="67">
        <f t="shared" si="3"/>
        <v>-1.3071895424836602E-2</v>
      </c>
      <c r="G59" s="67">
        <f t="shared" si="3"/>
        <v>4.5454545454545456E-2</v>
      </c>
      <c r="H59" s="67">
        <f t="shared" si="3"/>
        <v>0</v>
      </c>
      <c r="I59" s="67">
        <f t="shared" si="3"/>
        <v>3.8989240943638338E-3</v>
      </c>
      <c r="J59" s="67">
        <f t="shared" si="3"/>
        <v>-2.8694404591104736E-3</v>
      </c>
      <c r="K59" s="67">
        <f t="shared" si="3"/>
        <v>7.8125E-3</v>
      </c>
      <c r="L59" s="67">
        <f t="shared" si="3"/>
        <v>3.7552462999779104E-3</v>
      </c>
      <c r="M59" s="67">
        <f t="shared" si="3"/>
        <v>1.3559322033898306E-3</v>
      </c>
      <c r="N59" s="67">
        <f t="shared" si="3"/>
        <v>0</v>
      </c>
      <c r="O59" s="67">
        <f t="shared" si="3"/>
        <v>-6.6006600660066007E-3</v>
      </c>
      <c r="P59" s="67">
        <f t="shared" si="3"/>
        <v>0</v>
      </c>
      <c r="Q59" s="67">
        <f t="shared" si="3"/>
        <v>2.999419467199897E-3</v>
      </c>
      <c r="R59" s="66"/>
      <c r="S59" s="15">
        <f>Q9-Q82</f>
        <v>22804</v>
      </c>
      <c r="T59" s="70">
        <f>Q59</f>
        <v>2.999419467199897E-3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3"/>
      <c r="C60" s="67">
        <f>IF(C11= 0,0,(C11-C83)/C83)</f>
        <v>-1.5337423312883436E-3</v>
      </c>
      <c r="D60" s="67"/>
      <c r="E60" s="67">
        <f>IF(E11= 0,0,(E11-E83)/E83)</f>
        <v>0</v>
      </c>
      <c r="F60" s="67">
        <f>IF(F11= 0,0,(F11-F83)/F83)</f>
        <v>8.4033613445378148E-3</v>
      </c>
      <c r="G60" s="67">
        <f>IF(G11= 0,0,(G11-G83)/G83)</f>
        <v>0</v>
      </c>
      <c r="H60" s="67">
        <f>IF(H11= 0,0,(H11-H83)/H83)</f>
        <v>3.4482758620689655E-2</v>
      </c>
      <c r="I60" s="67">
        <f>IF(I11= 0,0,(I11-I83)/I83)</f>
        <v>-6.1686086360520902E-3</v>
      </c>
      <c r="J60" s="67"/>
      <c r="K60" s="67"/>
      <c r="L60" s="67">
        <f>IF(L11= 0,0,(L11-L83)/L83)</f>
        <v>5.8004640371229696E-4</v>
      </c>
      <c r="M60" s="67">
        <f>IF(M11= 0,0,(M11-M83)/M83)</f>
        <v>-1.5873015873015872E-2</v>
      </c>
      <c r="N60" s="67">
        <f>IF(N11= 0,0,(N11-N83)/N83)</f>
        <v>5.3475935828877002E-3</v>
      </c>
      <c r="O60" s="67"/>
      <c r="P60" s="68">
        <f>IF(P11= 0,0,(P11-P83)/P83)</f>
        <v>7.6169749727965181E-3</v>
      </c>
      <c r="Q60" s="68">
        <f>IF(Q11= 0,0,(Q11-Q83)/Q83)</f>
        <v>-1.1402508551881414E-3</v>
      </c>
      <c r="R60" s="66"/>
      <c r="S60" s="15" t="e">
        <f>#REF!-Q83</f>
        <v>#REF!</v>
      </c>
      <c r="T60" s="70">
        <f>Q60</f>
        <v>-1.1402508551881414E-3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 t="shared" ref="B61:Q61" si="4">IF(B10= 0,0,(B10-B82)/B82)</f>
        <v>-4.3956043956043959E-2</v>
      </c>
      <c r="C61" s="67">
        <f t="shared" si="4"/>
        <v>0</v>
      </c>
      <c r="D61" s="67">
        <f t="shared" si="4"/>
        <v>-9.0909090909090905E-3</v>
      </c>
      <c r="E61" s="67">
        <f t="shared" si="4"/>
        <v>-1.9607843137254902E-2</v>
      </c>
      <c r="F61" s="67">
        <f t="shared" si="4"/>
        <v>0</v>
      </c>
      <c r="G61" s="67">
        <f t="shared" si="4"/>
        <v>0</v>
      </c>
      <c r="H61" s="67">
        <f t="shared" si="4"/>
        <v>0</v>
      </c>
      <c r="I61" s="67">
        <f t="shared" si="4"/>
        <v>1.3975155279503106E-2</v>
      </c>
      <c r="J61" s="67">
        <f t="shared" si="4"/>
        <v>1.5037593984962405E-2</v>
      </c>
      <c r="K61" s="67">
        <f t="shared" si="4"/>
        <v>-1.0067114093959731E-2</v>
      </c>
      <c r="L61" s="67">
        <f t="shared" si="4"/>
        <v>0</v>
      </c>
      <c r="M61" s="67">
        <f t="shared" si="4"/>
        <v>4.9504950495049506E-3</v>
      </c>
      <c r="N61" s="67">
        <f t="shared" si="4"/>
        <v>0</v>
      </c>
      <c r="O61" s="67">
        <f t="shared" si="4"/>
        <v>-2.9556650246305421E-3</v>
      </c>
      <c r="P61" s="67">
        <f t="shared" si="4"/>
        <v>0</v>
      </c>
      <c r="Q61" s="67">
        <f t="shared" si="4"/>
        <v>9.282700421940928E-3</v>
      </c>
      <c r="R61" s="66"/>
      <c r="S61" s="15">
        <f>Q10-Q84</f>
        <v>-4095</v>
      </c>
      <c r="T61" s="70">
        <f t="shared" ref="T61:T67" si="5">Q61</f>
        <v>9.282700421940928E-3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71"/>
      <c r="C62" s="71"/>
      <c r="D62" s="71"/>
      <c r="E62" s="71"/>
      <c r="F62" s="71"/>
      <c r="G62" s="71"/>
      <c r="H62" s="71"/>
      <c r="I62" s="72">
        <f>IF(I12= 0,0,(I12-I84)/I84)</f>
        <v>-6.1437640794593487E-4</v>
      </c>
      <c r="J62" s="71"/>
      <c r="K62" s="71"/>
      <c r="L62" s="72">
        <f>IF(L12= 0,0,(L12-L84)/L84)</f>
        <v>1.1737089201877935E-3</v>
      </c>
      <c r="M62" s="71"/>
      <c r="N62" s="71"/>
      <c r="O62" s="71"/>
      <c r="P62" s="73"/>
      <c r="Q62" s="74">
        <f>IF(Q12= 0,0,(Q12-Q84)/Q84)</f>
        <v>4.0105879521937915E-4</v>
      </c>
      <c r="R62" s="75"/>
      <c r="S62" s="15">
        <f>Q12-Q85</f>
        <v>-45437</v>
      </c>
      <c r="T62" s="70">
        <f t="shared" si="5"/>
        <v>4.0105879521937915E-4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(B13-B85)/B85</f>
        <v>-7.9155672823219003E-3</v>
      </c>
      <c r="C63" s="76">
        <f t="shared" ref="C63:Q63" si="6">(C13-C85)/C85</f>
        <v>0</v>
      </c>
      <c r="D63" s="76">
        <f t="shared" si="6"/>
        <v>-5.235602094240838E-3</v>
      </c>
      <c r="E63" s="76">
        <f t="shared" si="6"/>
        <v>0</v>
      </c>
      <c r="F63" s="76">
        <f t="shared" si="6"/>
        <v>-3.6764705882352941E-3</v>
      </c>
      <c r="G63" s="76">
        <f t="shared" si="6"/>
        <v>3.7037037037037035E-2</v>
      </c>
      <c r="H63" s="76">
        <f t="shared" si="6"/>
        <v>1.8518518518518517E-2</v>
      </c>
      <c r="I63" s="76">
        <f t="shared" si="6"/>
        <v>3.6571054283452962E-3</v>
      </c>
      <c r="J63" s="76">
        <f t="shared" si="6"/>
        <v>7.9500283929585455E-3</v>
      </c>
      <c r="K63" s="76">
        <f t="shared" si="6"/>
        <v>0</v>
      </c>
      <c r="L63" s="76">
        <f t="shared" si="6"/>
        <v>2.3844669013284889E-3</v>
      </c>
      <c r="M63" s="76">
        <f t="shared" si="6"/>
        <v>3.7850113550340651E-4</v>
      </c>
      <c r="N63" s="76">
        <f t="shared" si="6"/>
        <v>3.3003300330033004E-3</v>
      </c>
      <c r="O63" s="76">
        <f t="shared" si="6"/>
        <v>-4.677754677754678E-3</v>
      </c>
      <c r="P63" s="76">
        <f t="shared" si="6"/>
        <v>4.2813455657492354E-3</v>
      </c>
      <c r="Q63" s="76">
        <f t="shared" si="6"/>
        <v>2.8665665095235627E-3</v>
      </c>
      <c r="R63" s="79"/>
      <c r="S63" s="15">
        <f>Q13-Q86</f>
        <v>57970</v>
      </c>
      <c r="T63" s="70">
        <f t="shared" si="5"/>
        <v>2.8665665095235627E-3</v>
      </c>
    </row>
    <row r="64" spans="1:26" ht="20.25" customHeight="1" thickBot="1" x14ac:dyDescent="0.3">
      <c r="A64" s="41" t="s">
        <v>28</v>
      </c>
      <c r="B64" s="80">
        <f t="shared" ref="B64:K64" si="7">IF(B14=0,0,((B14-B86)/B86))</f>
        <v>0</v>
      </c>
      <c r="C64" s="80">
        <f t="shared" si="7"/>
        <v>0</v>
      </c>
      <c r="D64" s="80">
        <f t="shared" si="7"/>
        <v>0</v>
      </c>
      <c r="E64" s="80">
        <f t="shared" si="7"/>
        <v>0</v>
      </c>
      <c r="F64" s="80">
        <f t="shared" si="7"/>
        <v>0</v>
      </c>
      <c r="G64" s="80">
        <f t="shared" si="7"/>
        <v>0</v>
      </c>
      <c r="H64" s="80">
        <f t="shared" si="7"/>
        <v>0</v>
      </c>
      <c r="I64" s="80">
        <f t="shared" si="7"/>
        <v>-5.8823529411764705E-2</v>
      </c>
      <c r="J64" s="80">
        <f t="shared" si="7"/>
        <v>0</v>
      </c>
      <c r="K64" s="80">
        <f t="shared" si="7"/>
        <v>0</v>
      </c>
      <c r="L64" s="80">
        <f>IF(L86=0,0,((L14-L86)/L86))</f>
        <v>0</v>
      </c>
      <c r="M64" s="80">
        <f>IF(M14=0,0,((M14-M86)/M86))</f>
        <v>0</v>
      </c>
      <c r="N64" s="80">
        <f>IF(N14=0,0,((N14-N86)/N86))</f>
        <v>0</v>
      </c>
      <c r="O64" s="80">
        <f>IF(O14=0,0,((O14-O86)/O86))</f>
        <v>0</v>
      </c>
      <c r="P64" s="81">
        <f>IF(P14=0,0,((P14-P86)/P86))</f>
        <v>0</v>
      </c>
      <c r="Q64" s="82">
        <f>IF(Q14=0,0,((Q14-Q86)/Q86))</f>
        <v>-1.9047619047619049E-2</v>
      </c>
      <c r="R64" s="83"/>
      <c r="S64" s="15">
        <f>Q14-Q87</f>
        <v>-2369</v>
      </c>
      <c r="T64" s="70">
        <f t="shared" si="5"/>
        <v>-1.9047619047619049E-2</v>
      </c>
    </row>
    <row r="65" spans="1:26" ht="20.25" customHeight="1" x14ac:dyDescent="0.25">
      <c r="A65" s="47" t="s">
        <v>29</v>
      </c>
      <c r="B65" s="84" t="s">
        <v>30</v>
      </c>
      <c r="C65" s="85">
        <f>(C15-C87)/C87</f>
        <v>-7.4074074074074077E-3</v>
      </c>
      <c r="D65" s="86" t="s">
        <v>31</v>
      </c>
      <c r="E65" s="87">
        <f>(E15-E87)/E87</f>
        <v>-1.7761989342806395E-3</v>
      </c>
      <c r="F65" s="86" t="s">
        <v>32</v>
      </c>
      <c r="G65" s="87">
        <f>(G15-G87)/G87</f>
        <v>1.4814814814814815E-2</v>
      </c>
      <c r="H65" s="86" t="s">
        <v>33</v>
      </c>
      <c r="I65" s="87">
        <f>(I15-I87)/I87</f>
        <v>-4.3668122270742356E-3</v>
      </c>
      <c r="J65" s="86" t="s">
        <v>34</v>
      </c>
      <c r="K65" s="86"/>
      <c r="L65" s="87">
        <f>(L15-L87)/L87</f>
        <v>0</v>
      </c>
      <c r="M65" s="86" t="s">
        <v>35</v>
      </c>
      <c r="N65" s="88"/>
      <c r="O65" s="89">
        <f>(O15-O87)/O87</f>
        <v>-6.0606060606060606E-3</v>
      </c>
      <c r="P65" s="86" t="s">
        <v>36</v>
      </c>
      <c r="Q65" s="87">
        <f>(Q15-Q87)/Q87</f>
        <v>-2.8317152103559872E-3</v>
      </c>
      <c r="R65" s="51"/>
      <c r="S65" s="15">
        <f>Q15-Q88</f>
        <v>2465</v>
      </c>
      <c r="T65" s="70">
        <f t="shared" si="5"/>
        <v>-2.8317152103559872E-3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(O16-O88)/O88</f>
        <v>-3.4883720930232558E-2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IF(Q89=0,0,((Q17-Q89)/Q89))</f>
        <v>2.595641966736104E-3</v>
      </c>
      <c r="R67" s="51"/>
      <c r="S67" s="15">
        <f>Q17-Q90</f>
        <v>346</v>
      </c>
      <c r="T67" s="70">
        <f t="shared" si="5"/>
        <v>2.595641966736104E-3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43009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23</v>
      </c>
      <c r="B80" s="23">
        <v>288</v>
      </c>
      <c r="C80" s="23">
        <v>496</v>
      </c>
      <c r="D80" s="23">
        <v>544</v>
      </c>
      <c r="E80" s="23">
        <v>229</v>
      </c>
      <c r="F80" s="23">
        <v>153</v>
      </c>
      <c r="G80" s="23">
        <v>44</v>
      </c>
      <c r="H80" s="23">
        <v>50</v>
      </c>
      <c r="I80" s="23">
        <v>20262</v>
      </c>
      <c r="J80" s="23">
        <v>697</v>
      </c>
      <c r="K80" s="23">
        <v>384</v>
      </c>
      <c r="L80" s="23">
        <v>4527</v>
      </c>
      <c r="M80" s="23">
        <v>1475</v>
      </c>
      <c r="N80" s="23">
        <v>232</v>
      </c>
      <c r="O80" s="23">
        <v>909</v>
      </c>
      <c r="P80" s="24">
        <v>716</v>
      </c>
      <c r="Q80" s="25">
        <f>SUM(B80:P80)</f>
        <v>31006</v>
      </c>
      <c r="R80" s="26">
        <f>Q80/Q85</f>
        <v>0.53542627225474448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2" t="s">
        <v>69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2</v>
      </c>
      <c r="J81" s="23">
        <v>0</v>
      </c>
      <c r="K81" s="23">
        <v>0</v>
      </c>
      <c r="L81" s="27">
        <v>0</v>
      </c>
      <c r="M81" s="23">
        <v>0</v>
      </c>
      <c r="N81" s="23">
        <v>0</v>
      </c>
      <c r="O81" s="23">
        <v>0</v>
      </c>
      <c r="P81" s="24">
        <v>0</v>
      </c>
      <c r="Q81" s="25">
        <f>SUM(B81:P81)</f>
        <v>2</v>
      </c>
      <c r="R81" s="26">
        <f>Q81/Q85</f>
        <v>3.4536945897874251E-5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24</v>
      </c>
      <c r="B82" s="23">
        <v>91</v>
      </c>
      <c r="C82" s="23">
        <v>0</v>
      </c>
      <c r="D82" s="23">
        <v>220</v>
      </c>
      <c r="E82" s="23">
        <v>51</v>
      </c>
      <c r="F82" s="23">
        <v>0</v>
      </c>
      <c r="G82" s="23">
        <v>0</v>
      </c>
      <c r="H82" s="23">
        <v>0</v>
      </c>
      <c r="I82" s="23">
        <v>5152</v>
      </c>
      <c r="J82" s="23">
        <v>1064</v>
      </c>
      <c r="K82" s="23">
        <v>298</v>
      </c>
      <c r="L82" s="23">
        <v>0</v>
      </c>
      <c r="M82" s="23">
        <v>404</v>
      </c>
      <c r="N82" s="23">
        <v>0</v>
      </c>
      <c r="O82" s="23">
        <v>1015</v>
      </c>
      <c r="P82" s="24">
        <v>0</v>
      </c>
      <c r="Q82" s="25">
        <f t="shared" ref="Q82:Q84" si="8">SUM(B82:P82)</f>
        <v>8295</v>
      </c>
      <c r="R82" s="26">
        <f>Q82/Q85</f>
        <v>0.14324198311143346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x14ac:dyDescent="0.25">
      <c r="A83" s="28" t="s">
        <v>65</v>
      </c>
      <c r="B83" s="29">
        <v>0</v>
      </c>
      <c r="C83" s="29">
        <v>652</v>
      </c>
      <c r="D83" s="29">
        <v>0</v>
      </c>
      <c r="E83" s="29">
        <v>194</v>
      </c>
      <c r="F83" s="29">
        <v>119</v>
      </c>
      <c r="G83" s="29">
        <v>10</v>
      </c>
      <c r="H83" s="29">
        <v>58</v>
      </c>
      <c r="I83" s="29">
        <v>1459</v>
      </c>
      <c r="J83" s="29">
        <v>0</v>
      </c>
      <c r="K83" s="29">
        <v>0</v>
      </c>
      <c r="L83" s="29">
        <v>1724</v>
      </c>
      <c r="M83" s="29">
        <v>630</v>
      </c>
      <c r="N83" s="29">
        <v>374</v>
      </c>
      <c r="O83" s="29">
        <v>0</v>
      </c>
      <c r="P83" s="30">
        <v>919</v>
      </c>
      <c r="Q83" s="31">
        <f t="shared" si="8"/>
        <v>6139</v>
      </c>
      <c r="R83" s="32">
        <f>Q83/Q85</f>
        <v>0.10601115543352502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Bot="1" x14ac:dyDescent="0.3">
      <c r="A84" s="28" t="s">
        <v>26</v>
      </c>
      <c r="B84" s="33">
        <v>0</v>
      </c>
      <c r="C84" s="33">
        <v>0</v>
      </c>
      <c r="D84" s="33">
        <v>0</v>
      </c>
      <c r="E84" s="33">
        <v>12</v>
      </c>
      <c r="F84" s="33">
        <v>0</v>
      </c>
      <c r="G84" s="33">
        <v>0</v>
      </c>
      <c r="H84" s="33">
        <v>0</v>
      </c>
      <c r="I84" s="33">
        <v>9766</v>
      </c>
      <c r="J84" s="33">
        <v>0</v>
      </c>
      <c r="K84" s="33">
        <v>0</v>
      </c>
      <c r="L84" s="33">
        <v>2556</v>
      </c>
      <c r="M84" s="33">
        <v>133</v>
      </c>
      <c r="N84" s="33">
        <v>0</v>
      </c>
      <c r="O84" s="33">
        <v>0</v>
      </c>
      <c r="P84" s="34">
        <v>0</v>
      </c>
      <c r="Q84" s="35">
        <f t="shared" si="8"/>
        <v>12467</v>
      </c>
      <c r="R84" s="36">
        <f>Q84/Q85</f>
        <v>0.21528605225439915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Top="1" x14ac:dyDescent="0.25">
      <c r="A85" s="37" t="s">
        <v>27</v>
      </c>
      <c r="B85" s="38">
        <f t="shared" ref="B85:P85" si="9">SUM(B80:B84)</f>
        <v>379</v>
      </c>
      <c r="C85" s="38">
        <f t="shared" si="9"/>
        <v>1148</v>
      </c>
      <c r="D85" s="38">
        <f t="shared" si="9"/>
        <v>764</v>
      </c>
      <c r="E85" s="38">
        <f t="shared" si="9"/>
        <v>486</v>
      </c>
      <c r="F85" s="38">
        <f t="shared" si="9"/>
        <v>272</v>
      </c>
      <c r="G85" s="38">
        <f t="shared" si="9"/>
        <v>54</v>
      </c>
      <c r="H85" s="38">
        <f t="shared" si="9"/>
        <v>108</v>
      </c>
      <c r="I85" s="38">
        <f t="shared" si="9"/>
        <v>36641</v>
      </c>
      <c r="J85" s="38">
        <f t="shared" si="9"/>
        <v>1761</v>
      </c>
      <c r="K85" s="38">
        <f t="shared" si="9"/>
        <v>682</v>
      </c>
      <c r="L85" s="38">
        <f t="shared" si="9"/>
        <v>8807</v>
      </c>
      <c r="M85" s="38">
        <f t="shared" si="9"/>
        <v>2642</v>
      </c>
      <c r="N85" s="38">
        <f t="shared" si="9"/>
        <v>606</v>
      </c>
      <c r="O85" s="38">
        <f t="shared" si="9"/>
        <v>1924</v>
      </c>
      <c r="P85" s="38">
        <f t="shared" si="9"/>
        <v>1635</v>
      </c>
      <c r="Q85" s="39">
        <f>SUM(B85:P85)</f>
        <v>57909</v>
      </c>
      <c r="R85" s="40">
        <f>SUM(R80:R84)</f>
        <v>0.99999999999999989</v>
      </c>
      <c r="S85" s="15"/>
      <c r="T85" s="16"/>
      <c r="U85" s="16"/>
      <c r="V85" s="16"/>
      <c r="W85" s="16"/>
      <c r="X85" s="16"/>
      <c r="Y85" s="16"/>
      <c r="Z85" s="16"/>
    </row>
    <row r="86" spans="1:26" ht="19.5" customHeight="1" thickBot="1" x14ac:dyDescent="0.3">
      <c r="A86" s="41" t="s">
        <v>28</v>
      </c>
      <c r="B86" s="42"/>
      <c r="C86" s="42"/>
      <c r="D86" s="42">
        <v>4</v>
      </c>
      <c r="E86" s="42"/>
      <c r="F86" s="42"/>
      <c r="G86" s="42"/>
      <c r="H86" s="42">
        <v>23</v>
      </c>
      <c r="I86" s="42">
        <v>34</v>
      </c>
      <c r="J86" s="42">
        <v>16</v>
      </c>
      <c r="K86" s="42"/>
      <c r="L86" s="43">
        <v>1</v>
      </c>
      <c r="M86" s="42">
        <v>4</v>
      </c>
      <c r="N86" s="42"/>
      <c r="O86" s="42">
        <v>16</v>
      </c>
      <c r="P86" s="44">
        <v>7</v>
      </c>
      <c r="Q86" s="45">
        <f>SUM(B86:P86)</f>
        <v>105</v>
      </c>
      <c r="R86" s="4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29</v>
      </c>
      <c r="B87" s="48" t="s">
        <v>30</v>
      </c>
      <c r="C87" s="49">
        <v>135</v>
      </c>
      <c r="D87" s="50" t="s">
        <v>31</v>
      </c>
      <c r="E87" s="50">
        <v>1689</v>
      </c>
      <c r="F87" s="50" t="s">
        <v>32</v>
      </c>
      <c r="G87" s="50">
        <v>135</v>
      </c>
      <c r="H87" s="50" t="s">
        <v>33</v>
      </c>
      <c r="I87" s="50">
        <v>229</v>
      </c>
      <c r="J87" s="50" t="s">
        <v>34</v>
      </c>
      <c r="K87" s="50"/>
      <c r="L87" s="50">
        <v>33</v>
      </c>
      <c r="M87" s="50" t="s">
        <v>35</v>
      </c>
      <c r="N87" s="51"/>
      <c r="O87" s="48">
        <v>165</v>
      </c>
      <c r="P87" s="50" t="s">
        <v>36</v>
      </c>
      <c r="Q87" s="50">
        <f>C87+E87+G87+I87+L87+O87+O88</f>
        <v>2472</v>
      </c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47"/>
      <c r="B88" s="48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 t="s">
        <v>37</v>
      </c>
      <c r="N88" s="50"/>
      <c r="O88" s="50">
        <v>86</v>
      </c>
      <c r="P88" s="50" t="s">
        <v>36</v>
      </c>
      <c r="Q88" s="50"/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19.5" customHeight="1" x14ac:dyDescent="0.25">
      <c r="A89" s="52" t="s">
        <v>38</v>
      </c>
      <c r="B89" s="50"/>
      <c r="C89" s="50"/>
      <c r="D89" s="50"/>
      <c r="E89" s="50"/>
      <c r="F89" s="50"/>
      <c r="G89" s="50"/>
      <c r="H89" s="50"/>
      <c r="I89" s="53"/>
      <c r="J89" s="50"/>
      <c r="K89" s="50"/>
      <c r="L89" s="50"/>
      <c r="M89" s="50"/>
      <c r="N89" s="50"/>
      <c r="O89" s="50"/>
      <c r="P89" s="50"/>
      <c r="Q89" s="54">
        <f>Q85+Q86+Q87</f>
        <v>60486</v>
      </c>
      <c r="R89" s="16"/>
      <c r="S89" s="15"/>
      <c r="T89" s="16"/>
      <c r="U89" s="16"/>
      <c r="V89" s="16"/>
      <c r="W89" s="16"/>
      <c r="X89" s="16"/>
      <c r="Y89" s="16"/>
      <c r="Z89" s="16"/>
    </row>
    <row r="90" spans="1:26" ht="20.25" customHeight="1" x14ac:dyDescent="0.25">
      <c r="A90" s="55" t="s">
        <v>39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>
        <v>60297</v>
      </c>
      <c r="R90" s="16"/>
    </row>
    <row r="91" spans="1:26" ht="20.25" customHeight="1" x14ac:dyDescent="0.25">
      <c r="A91" s="52" t="s">
        <v>40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8">
        <f>Q89-Q90</f>
        <v>189</v>
      </c>
      <c r="R91" s="16"/>
    </row>
    <row r="92" spans="1:26" ht="20.25" customHeight="1" x14ac:dyDescent="0.25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</row>
    <row r="93" spans="1:26" ht="20.25" customHeight="1" x14ac:dyDescent="0.25">
      <c r="A93" s="103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4"/>
    </row>
    <row r="94" spans="1:26" ht="20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ht="20.25" customHeight="1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26" x14ac:dyDescent="0.25">
      <c r="A96" s="10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</sheetData>
  <mergeCells count="55">
    <mergeCell ref="O32:O33"/>
    <mergeCell ref="P32:P33"/>
    <mergeCell ref="A29:D29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J32:J33"/>
    <mergeCell ref="K32:K33"/>
    <mergeCell ref="L32:L33"/>
    <mergeCell ref="M32:M33"/>
    <mergeCell ref="N32:N33"/>
    <mergeCell ref="E32:E33"/>
    <mergeCell ref="F32:F33"/>
    <mergeCell ref="G32:G33"/>
    <mergeCell ref="H32:H33"/>
    <mergeCell ref="I32:I33"/>
    <mergeCell ref="J30:J31"/>
    <mergeCell ref="L30:L31"/>
    <mergeCell ref="M30:M31"/>
    <mergeCell ref="O30:O31"/>
    <mergeCell ref="P30:P31"/>
    <mergeCell ref="K30:K31"/>
    <mergeCell ref="N30:N31"/>
    <mergeCell ref="A73:R73"/>
    <mergeCell ref="A74:R74"/>
    <mergeCell ref="A49:R49"/>
    <mergeCell ref="A50:R50"/>
    <mergeCell ref="A51:R51"/>
    <mergeCell ref="A52:R52"/>
    <mergeCell ref="A72:R72"/>
    <mergeCell ref="A37:D37"/>
    <mergeCell ref="A1:R1"/>
    <mergeCell ref="A2:R2"/>
    <mergeCell ref="A3:R3"/>
    <mergeCell ref="A27:R27"/>
    <mergeCell ref="B30:D31"/>
    <mergeCell ref="B32:D33"/>
    <mergeCell ref="B34:D36"/>
    <mergeCell ref="A30:A31"/>
    <mergeCell ref="A32:A33"/>
    <mergeCell ref="A34:A36"/>
    <mergeCell ref="E30:E31"/>
    <mergeCell ref="F30:F31"/>
    <mergeCell ref="G30:G31"/>
    <mergeCell ref="H30:H31"/>
    <mergeCell ref="I30:I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5"/>
  <sheetViews>
    <sheetView zoomScale="70" zoomScaleNormal="70" zoomScaleSheetLayoutView="75" workbookViewId="0">
      <selection activeCell="C80" sqref="C80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43070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23">
        <v>290</v>
      </c>
      <c r="C9" s="23">
        <v>501</v>
      </c>
      <c r="D9" s="23">
        <v>546</v>
      </c>
      <c r="E9" s="23">
        <v>232</v>
      </c>
      <c r="F9" s="23">
        <v>151</v>
      </c>
      <c r="G9" s="23">
        <v>46</v>
      </c>
      <c r="H9" s="23">
        <v>49</v>
      </c>
      <c r="I9" s="23">
        <v>20466</v>
      </c>
      <c r="J9" s="23">
        <v>700</v>
      </c>
      <c r="K9" s="23">
        <v>393</v>
      </c>
      <c r="L9" s="23">
        <v>4563</v>
      </c>
      <c r="M9" s="23">
        <v>1487</v>
      </c>
      <c r="N9" s="23">
        <v>232</v>
      </c>
      <c r="O9" s="23">
        <v>906</v>
      </c>
      <c r="P9" s="24">
        <v>718</v>
      </c>
      <c r="Q9" s="25">
        <f>SUM(B9:P9)</f>
        <v>31280</v>
      </c>
      <c r="R9" s="26">
        <f>Q9/Q13</f>
        <v>0.53582746629665789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23">
        <v>89</v>
      </c>
      <c r="C10" s="23">
        <v>0</v>
      </c>
      <c r="D10" s="23">
        <v>227</v>
      </c>
      <c r="E10" s="23">
        <v>55</v>
      </c>
      <c r="F10" s="23">
        <v>0</v>
      </c>
      <c r="G10" s="23">
        <v>0</v>
      </c>
      <c r="H10" s="23">
        <v>0</v>
      </c>
      <c r="I10" s="23">
        <v>5305</v>
      </c>
      <c r="J10" s="23">
        <v>1090</v>
      </c>
      <c r="K10" s="23">
        <v>301</v>
      </c>
      <c r="L10" s="23">
        <v>0</v>
      </c>
      <c r="M10" s="23">
        <v>401</v>
      </c>
      <c r="N10" s="23">
        <v>0</v>
      </c>
      <c r="O10" s="23">
        <v>1014</v>
      </c>
      <c r="P10" s="24">
        <v>0</v>
      </c>
      <c r="Q10" s="25">
        <f t="shared" ref="Q10:Q12" si="0">SUM(B10:P10)</f>
        <v>8482</v>
      </c>
      <c r="R10" s="26">
        <f>Q10/Q13</f>
        <v>0.14529694914092878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29">
        <v>0</v>
      </c>
      <c r="C11" s="29">
        <v>648</v>
      </c>
      <c r="D11" s="29">
        <v>0</v>
      </c>
      <c r="E11" s="29">
        <v>198</v>
      </c>
      <c r="F11" s="29">
        <v>122</v>
      </c>
      <c r="G11" s="29">
        <v>10</v>
      </c>
      <c r="H11" s="29">
        <v>64</v>
      </c>
      <c r="I11" s="29">
        <v>1465</v>
      </c>
      <c r="J11" s="29">
        <v>0</v>
      </c>
      <c r="K11" s="29">
        <v>0</v>
      </c>
      <c r="L11" s="29">
        <v>1713</v>
      </c>
      <c r="M11" s="29">
        <v>612</v>
      </c>
      <c r="N11" s="29">
        <v>375</v>
      </c>
      <c r="O11" s="29">
        <v>0</v>
      </c>
      <c r="P11" s="30">
        <v>929</v>
      </c>
      <c r="Q11" s="31">
        <f t="shared" si="0"/>
        <v>6136</v>
      </c>
      <c r="R11" s="32">
        <f>Q11/Q13</f>
        <v>0.10510988916867944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33">
        <v>0</v>
      </c>
      <c r="C12" s="33">
        <v>0</v>
      </c>
      <c r="D12" s="33">
        <v>0</v>
      </c>
      <c r="E12" s="33">
        <v>12</v>
      </c>
      <c r="F12" s="33">
        <v>0</v>
      </c>
      <c r="G12" s="33">
        <v>0</v>
      </c>
      <c r="H12" s="33">
        <v>0</v>
      </c>
      <c r="I12" s="33">
        <v>9768</v>
      </c>
      <c r="J12" s="33">
        <v>0</v>
      </c>
      <c r="K12" s="33">
        <v>0</v>
      </c>
      <c r="L12" s="33">
        <v>2555</v>
      </c>
      <c r="M12" s="33">
        <v>144</v>
      </c>
      <c r="N12" s="33">
        <v>0</v>
      </c>
      <c r="O12" s="33">
        <v>0</v>
      </c>
      <c r="P12" s="34">
        <v>0</v>
      </c>
      <c r="Q12" s="35">
        <f t="shared" si="0"/>
        <v>12479</v>
      </c>
      <c r="R12" s="36">
        <f>Q12/Q13</f>
        <v>0.21376569539373383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 t="shared" ref="B13:P13" si="1">SUM(B9:B12)</f>
        <v>379</v>
      </c>
      <c r="C13" s="38">
        <f t="shared" si="1"/>
        <v>1149</v>
      </c>
      <c r="D13" s="38">
        <f t="shared" si="1"/>
        <v>773</v>
      </c>
      <c r="E13" s="38">
        <f t="shared" si="1"/>
        <v>497</v>
      </c>
      <c r="F13" s="38">
        <f t="shared" si="1"/>
        <v>273</v>
      </c>
      <c r="G13" s="38">
        <f t="shared" si="1"/>
        <v>56</v>
      </c>
      <c r="H13" s="38">
        <f t="shared" si="1"/>
        <v>113</v>
      </c>
      <c r="I13" s="38">
        <f t="shared" si="1"/>
        <v>37004</v>
      </c>
      <c r="J13" s="38">
        <f t="shared" si="1"/>
        <v>1790</v>
      </c>
      <c r="K13" s="38">
        <f t="shared" si="1"/>
        <v>694</v>
      </c>
      <c r="L13" s="38">
        <f t="shared" si="1"/>
        <v>8831</v>
      </c>
      <c r="M13" s="38">
        <f t="shared" si="1"/>
        <v>2644</v>
      </c>
      <c r="N13" s="38">
        <f t="shared" si="1"/>
        <v>607</v>
      </c>
      <c r="O13" s="38">
        <f t="shared" si="1"/>
        <v>1920</v>
      </c>
      <c r="P13" s="38">
        <f t="shared" si="1"/>
        <v>1647</v>
      </c>
      <c r="Q13" s="39">
        <f>SUM(B13:P13)</f>
        <v>58377</v>
      </c>
      <c r="R13" s="40">
        <f>SUM(R9:R12)</f>
        <v>0.99999999999999989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42"/>
      <c r="C14" s="42"/>
      <c r="D14" s="42">
        <v>4</v>
      </c>
      <c r="E14" s="42"/>
      <c r="F14" s="42"/>
      <c r="G14" s="42"/>
      <c r="H14" s="42">
        <v>23</v>
      </c>
      <c r="I14" s="42">
        <v>34</v>
      </c>
      <c r="J14" s="42">
        <v>17</v>
      </c>
      <c r="K14" s="42"/>
      <c r="L14" s="43">
        <v>1</v>
      </c>
      <c r="M14" s="42">
        <v>4</v>
      </c>
      <c r="N14" s="42"/>
      <c r="O14" s="42">
        <v>15</v>
      </c>
      <c r="P14" s="44">
        <v>7</v>
      </c>
      <c r="Q14" s="45">
        <f>SUM(B14:P14)</f>
        <v>105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133</v>
      </c>
      <c r="D15" s="50" t="s">
        <v>31</v>
      </c>
      <c r="E15" s="50">
        <v>1700</v>
      </c>
      <c r="F15" s="50" t="s">
        <v>32</v>
      </c>
      <c r="G15" s="50">
        <v>136</v>
      </c>
      <c r="H15" s="50" t="s">
        <v>33</v>
      </c>
      <c r="I15" s="50">
        <v>226</v>
      </c>
      <c r="J15" s="50" t="s">
        <v>34</v>
      </c>
      <c r="K15" s="50"/>
      <c r="L15" s="50">
        <v>34</v>
      </c>
      <c r="M15" s="50" t="s">
        <v>35</v>
      </c>
      <c r="N15" s="51"/>
      <c r="O15" s="48">
        <v>165</v>
      </c>
      <c r="P15" s="50" t="s">
        <v>36</v>
      </c>
      <c r="Q15" s="50">
        <f>C15+E15+G15+I15+L15+O15+O16</f>
        <v>2478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/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84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60960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60643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>
        <f>Q17-Q18</f>
        <v>317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5761</v>
      </c>
      <c r="G30" s="193">
        <f>E12+M12+I12</f>
        <v>9924</v>
      </c>
      <c r="H30" s="193">
        <f>E11+M11+I11</f>
        <v>2275</v>
      </c>
      <c r="I30" s="193">
        <f>SUM(F30:H31)</f>
        <v>17960</v>
      </c>
      <c r="J30" s="195">
        <f>(I30/I37)</f>
        <v>0.66280400044285348</v>
      </c>
      <c r="K30" s="189"/>
      <c r="L30" s="193">
        <f>E9+M9+I9</f>
        <v>22185</v>
      </c>
      <c r="M30" s="195">
        <f>L30/L37</f>
        <v>0.70923913043478259</v>
      </c>
      <c r="N30" s="189"/>
      <c r="O30" s="197">
        <f>SUM(I30+L30)</f>
        <v>40145</v>
      </c>
      <c r="P30" s="199">
        <f>O30/O37</f>
        <v>0.68768521849358477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2721</v>
      </c>
      <c r="G32" s="191">
        <f>B12+D12+J12+K12+O12</f>
        <v>0</v>
      </c>
      <c r="H32" s="191">
        <f>B11+D11+J11+K11+O11</f>
        <v>0</v>
      </c>
      <c r="I32" s="191">
        <f>SUM(F32:H33)</f>
        <v>2721</v>
      </c>
      <c r="J32" s="203">
        <f>I32/I37</f>
        <v>0.10041702033435436</v>
      </c>
      <c r="K32" s="201"/>
      <c r="L32" s="191">
        <f>B9+D9+J9+K9+O9</f>
        <v>2835</v>
      </c>
      <c r="M32" s="203">
        <f>L32/L37</f>
        <v>9.0632992327365727E-2</v>
      </c>
      <c r="N32" s="201"/>
      <c r="O32" s="205">
        <f t="shared" ref="O32" si="2">SUM(I32+L32)</f>
        <v>5556</v>
      </c>
      <c r="P32" s="207">
        <f>O32/O37</f>
        <v>9.5174469397194095E-2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L10+N10+H10+P10</f>
        <v>0</v>
      </c>
      <c r="G34" s="191">
        <f>L12+N12+C12+F12+G12+H12+P12</f>
        <v>2555</v>
      </c>
      <c r="H34" s="191">
        <f>L11+N11+C11+F11+G11+H11+P11</f>
        <v>3861</v>
      </c>
      <c r="I34" s="191">
        <f>SUM(F34:H36)</f>
        <v>6416</v>
      </c>
      <c r="J34" s="203">
        <f>I34/I37</f>
        <v>0.2367789792227922</v>
      </c>
      <c r="K34" s="201"/>
      <c r="L34" s="191">
        <f>L9+N9+C9+F9+G9+H9+P9</f>
        <v>6260</v>
      </c>
      <c r="M34" s="203">
        <f>L34/L37</f>
        <v>0.20012787723785166</v>
      </c>
      <c r="N34" s="201"/>
      <c r="O34" s="205">
        <f>SUM(I34+L34)</f>
        <v>12676</v>
      </c>
      <c r="P34" s="207">
        <f>O34/O37</f>
        <v>0.21714031210922111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8482</v>
      </c>
      <c r="G37" s="108">
        <f>SUM(G30:G36)</f>
        <v>12479</v>
      </c>
      <c r="H37" s="108">
        <f>SUM(H30:H36)</f>
        <v>6136</v>
      </c>
      <c r="I37" s="108">
        <f>SUM(F37:H37)</f>
        <v>27097</v>
      </c>
      <c r="J37" s="109">
        <f>SUM(J30:J36)</f>
        <v>1</v>
      </c>
      <c r="K37" s="110"/>
      <c r="L37" s="108">
        <f>SUM(L30:L36)</f>
        <v>31280</v>
      </c>
      <c r="M37" s="111">
        <f>SUM(M30:M36)</f>
        <v>1</v>
      </c>
      <c r="N37" s="110"/>
      <c r="O37" s="112">
        <f>SUM(O30:O36)</f>
        <v>58377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82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23</v>
      </c>
      <c r="B59" s="67">
        <f>IF(B9= 0,0,(B9-B80)/B80)</f>
        <v>3.4602076124567475E-3</v>
      </c>
      <c r="C59" s="67">
        <f>IF(C9= 0,0,(C9-C80)/C80)</f>
        <v>8.0482897384305842E-3</v>
      </c>
      <c r="D59" s="67">
        <f t="shared" ref="D59:Q59" si="3">IF(D9= 0,0,(D9-D80)/D80)</f>
        <v>7.3800738007380072E-3</v>
      </c>
      <c r="E59" s="67">
        <f t="shared" si="3"/>
        <v>1.3100436681222707E-2</v>
      </c>
      <c r="F59" s="67">
        <f t="shared" si="3"/>
        <v>0</v>
      </c>
      <c r="G59" s="67">
        <f t="shared" si="3"/>
        <v>0</v>
      </c>
      <c r="H59" s="67">
        <f t="shared" si="3"/>
        <v>-0.02</v>
      </c>
      <c r="I59" s="67">
        <f t="shared" si="3"/>
        <v>6.1452239319600803E-3</v>
      </c>
      <c r="J59" s="67">
        <f t="shared" si="3"/>
        <v>7.1942446043165471E-3</v>
      </c>
      <c r="K59" s="67">
        <f t="shared" si="3"/>
        <v>1.5503875968992248E-2</v>
      </c>
      <c r="L59" s="67">
        <f t="shared" si="3"/>
        <v>4.1813380281690137E-3</v>
      </c>
      <c r="M59" s="67">
        <f t="shared" si="3"/>
        <v>6.7704807041299936E-3</v>
      </c>
      <c r="N59" s="67">
        <f t="shared" si="3"/>
        <v>0</v>
      </c>
      <c r="O59" s="67">
        <f t="shared" si="3"/>
        <v>3.3222591362126247E-3</v>
      </c>
      <c r="P59" s="67">
        <f t="shared" si="3"/>
        <v>2.7932960893854749E-3</v>
      </c>
      <c r="Q59" s="67">
        <f t="shared" si="3"/>
        <v>5.8201228335316244E-3</v>
      </c>
      <c r="R59" s="66"/>
      <c r="S59" s="15">
        <f>Q9-Q81</f>
        <v>22908</v>
      </c>
      <c r="T59" s="70">
        <f>Q59</f>
        <v>5.8201228335316244E-3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3"/>
      <c r="C60" s="67">
        <f>IF(C11= 0,0,(C11-C82)/C82)</f>
        <v>-4.608294930875576E-3</v>
      </c>
      <c r="D60" s="67"/>
      <c r="E60" s="67">
        <f>IF(E11= 0,0,(E11-E82)/E82)</f>
        <v>2.0618556701030927E-2</v>
      </c>
      <c r="F60" s="67">
        <f>IF(F11= 0,0,(F11-F82)/F82)</f>
        <v>1.6666666666666666E-2</v>
      </c>
      <c r="G60" s="67">
        <f>IF(G11= 0,0,(G11-G82)/G82)</f>
        <v>0</v>
      </c>
      <c r="H60" s="67">
        <f>IF(H11= 0,0,(H11-H82)/H82)</f>
        <v>6.6666666666666666E-2</v>
      </c>
      <c r="I60" s="67">
        <f>IF(I11= 0,0,(I11-I82)/I82)</f>
        <v>1.0344827586206896E-2</v>
      </c>
      <c r="J60" s="67"/>
      <c r="K60" s="67"/>
      <c r="L60" s="67">
        <f>IF(L11= 0,0,(L11-L82)/L82)</f>
        <v>-6.956521739130435E-3</v>
      </c>
      <c r="M60" s="67">
        <f>IF(M11= 0,0,(M11-M82)/M82)</f>
        <v>-1.2903225806451613E-2</v>
      </c>
      <c r="N60" s="67">
        <f>IF(N11= 0,0,(N11-N82)/N82)</f>
        <v>-2.6595744680851063E-3</v>
      </c>
      <c r="O60" s="67"/>
      <c r="P60" s="68">
        <f>IF(P11= 0,0,(P11-P82)/P82)</f>
        <v>3.2397408207343412E-3</v>
      </c>
      <c r="Q60" s="68">
        <f>IF(Q11= 0,0,(Q11-Q82)/Q82)</f>
        <v>6.5231572080887146E-4</v>
      </c>
      <c r="R60" s="66"/>
      <c r="S60" s="15" t="e">
        <f>#REF!-Q82</f>
        <v>#REF!</v>
      </c>
      <c r="T60" s="70">
        <f>Q60</f>
        <v>6.5231572080887146E-4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2.2988505747126436E-2</v>
      </c>
      <c r="C61" s="67">
        <f t="shared" ref="C61:Q61" si="4">IF(C10= 0,0,(C10-C81)/C81)</f>
        <v>0</v>
      </c>
      <c r="D61" s="67">
        <f>IF(D10= 0,0,(D10-D81)/D81)</f>
        <v>4.1284403669724773E-2</v>
      </c>
      <c r="E61" s="67">
        <f t="shared" si="4"/>
        <v>0.1</v>
      </c>
      <c r="F61" s="67">
        <f t="shared" si="4"/>
        <v>0</v>
      </c>
      <c r="G61" s="67">
        <f t="shared" si="4"/>
        <v>0</v>
      </c>
      <c r="H61" s="67">
        <f t="shared" si="4"/>
        <v>0</v>
      </c>
      <c r="I61" s="67">
        <f t="shared" si="4"/>
        <v>1.5505359877488514E-2</v>
      </c>
      <c r="J61" s="67">
        <f t="shared" si="4"/>
        <v>9.2592592592592587E-3</v>
      </c>
      <c r="K61" s="67">
        <f t="shared" si="4"/>
        <v>2.0338983050847456E-2</v>
      </c>
      <c r="L61" s="67">
        <f t="shared" si="4"/>
        <v>0</v>
      </c>
      <c r="M61" s="67">
        <f t="shared" si="4"/>
        <v>-1.2315270935960592E-2</v>
      </c>
      <c r="N61" s="67">
        <f t="shared" si="4"/>
        <v>0</v>
      </c>
      <c r="O61" s="67">
        <f t="shared" si="4"/>
        <v>1.976284584980237E-3</v>
      </c>
      <c r="P61" s="67">
        <f t="shared" si="4"/>
        <v>0</v>
      </c>
      <c r="Q61" s="67">
        <f t="shared" si="4"/>
        <v>1.3139034878165312E-2</v>
      </c>
      <c r="R61" s="66"/>
      <c r="S61" s="15">
        <f>Q10-Q83</f>
        <v>-3990</v>
      </c>
      <c r="T61" s="70">
        <f t="shared" ref="T61:T67" si="5">Q61</f>
        <v>1.3139034878165312E-2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71"/>
      <c r="C62" s="71"/>
      <c r="D62" s="71"/>
      <c r="E62" s="71"/>
      <c r="F62" s="71"/>
      <c r="G62" s="71"/>
      <c r="H62" s="71"/>
      <c r="I62" s="72">
        <f>IF(I12= 0,0,(I12-I83)/I83)</f>
        <v>8.1967213114754098E-4</v>
      </c>
      <c r="J62" s="71"/>
      <c r="K62" s="71"/>
      <c r="L62" s="72">
        <f>IF(L12= 0,0,(L12-L83)/L83)</f>
        <v>-1.5631105900742479E-3</v>
      </c>
      <c r="M62" s="71"/>
      <c r="N62" s="71"/>
      <c r="O62" s="71"/>
      <c r="P62" s="73"/>
      <c r="Q62" s="74">
        <f>IF(Q12= 0,0,(Q12-Q83)/Q83)</f>
        <v>5.6125721616420785E-4</v>
      </c>
      <c r="R62" s="75"/>
      <c r="S62" s="15">
        <f>Q12-Q84</f>
        <v>-45596</v>
      </c>
      <c r="T62" s="70">
        <f t="shared" si="5"/>
        <v>5.6125721616420785E-4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7.9787234042553185E-3</v>
      </c>
      <c r="C63" s="76">
        <f t="shared" ref="C63:Q63" si="6">(C13-C84)/C84</f>
        <v>8.710801393728223E-4</v>
      </c>
      <c r="D63" s="76">
        <f t="shared" si="6"/>
        <v>1.7105263157894738E-2</v>
      </c>
      <c r="E63" s="76">
        <f t="shared" si="6"/>
        <v>2.2633744855967079E-2</v>
      </c>
      <c r="F63" s="76">
        <f t="shared" si="6"/>
        <v>7.3800738007380072E-3</v>
      </c>
      <c r="G63" s="76">
        <f t="shared" si="6"/>
        <v>0</v>
      </c>
      <c r="H63" s="76">
        <f t="shared" si="6"/>
        <v>2.7272727272727271E-2</v>
      </c>
      <c r="I63" s="76">
        <f t="shared" si="6"/>
        <v>6.2270564242012235E-3</v>
      </c>
      <c r="J63" s="76">
        <f t="shared" si="6"/>
        <v>8.4507042253521118E-3</v>
      </c>
      <c r="K63" s="76">
        <f t="shared" si="6"/>
        <v>1.7595307917888565E-2</v>
      </c>
      <c r="L63" s="76">
        <f t="shared" si="6"/>
        <v>3.3982782057091076E-4</v>
      </c>
      <c r="M63" s="76">
        <f t="shared" si="6"/>
        <v>3.7835792659856227E-4</v>
      </c>
      <c r="N63" s="76">
        <f t="shared" si="6"/>
        <v>-1.6447368421052631E-3</v>
      </c>
      <c r="O63" s="76">
        <f t="shared" si="6"/>
        <v>2.6109660574412533E-3</v>
      </c>
      <c r="P63" s="76">
        <f t="shared" si="6"/>
        <v>3.0450669914738123E-3</v>
      </c>
      <c r="Q63" s="76">
        <f t="shared" si="6"/>
        <v>5.2001721911321564E-3</v>
      </c>
      <c r="R63" s="79"/>
      <c r="S63" s="15">
        <f t="shared" ref="S63:S67" si="7">Q13-Q85</f>
        <v>58274</v>
      </c>
      <c r="T63" s="70">
        <f t="shared" si="5"/>
        <v>5.2001721911321564E-3</v>
      </c>
    </row>
    <row r="64" spans="1:26" ht="20.25" customHeight="1" thickBot="1" x14ac:dyDescent="0.3">
      <c r="A64" s="41" t="s">
        <v>28</v>
      </c>
      <c r="B64" s="80">
        <f t="shared" ref="B64:K64" si="8">IF(B14=0,0,((B14-B85)/B85))</f>
        <v>0</v>
      </c>
      <c r="C64" s="80">
        <f t="shared" si="8"/>
        <v>0</v>
      </c>
      <c r="D64" s="80">
        <f t="shared" si="8"/>
        <v>0</v>
      </c>
      <c r="E64" s="80">
        <f t="shared" si="8"/>
        <v>0</v>
      </c>
      <c r="F64" s="80">
        <f t="shared" si="8"/>
        <v>0</v>
      </c>
      <c r="G64" s="80">
        <f t="shared" si="8"/>
        <v>0</v>
      </c>
      <c r="H64" s="80">
        <f t="shared" si="8"/>
        <v>0</v>
      </c>
      <c r="I64" s="80">
        <f t="shared" si="8"/>
        <v>6.25E-2</v>
      </c>
      <c r="J64" s="80">
        <f t="shared" si="8"/>
        <v>6.25E-2</v>
      </c>
      <c r="K64" s="80">
        <f t="shared" si="8"/>
        <v>0</v>
      </c>
      <c r="L64" s="80">
        <f>IF(L85=0,0,((L14-L85)/L85))</f>
        <v>0</v>
      </c>
      <c r="M64" s="80">
        <f>IF(M14=0,0,((M14-M85)/M85))</f>
        <v>0</v>
      </c>
      <c r="N64" s="80">
        <f>IF(N14=0,0,((N14-N85)/N85))</f>
        <v>0</v>
      </c>
      <c r="O64" s="80">
        <f>IF(O14=0,0,((O14-O85)/O85))</f>
        <v>-6.25E-2</v>
      </c>
      <c r="P64" s="81">
        <f>IF(P14=0,0,((P14-P85)/P85))</f>
        <v>0</v>
      </c>
      <c r="Q64" s="82">
        <f>IF(Q14=0,0,((Q14-Q85)/Q85))</f>
        <v>1.9417475728155338E-2</v>
      </c>
      <c r="R64" s="83"/>
      <c r="S64" s="15">
        <f t="shared" si="7"/>
        <v>-2360</v>
      </c>
      <c r="T64" s="70">
        <f t="shared" si="5"/>
        <v>1.9417475728155338E-2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-7.462686567164179E-3</v>
      </c>
      <c r="D65" s="86" t="s">
        <v>31</v>
      </c>
      <c r="E65" s="87">
        <f>(E15-E86)/E86</f>
        <v>8.3036773428232496E-3</v>
      </c>
      <c r="F65" s="86" t="s">
        <v>32</v>
      </c>
      <c r="G65" s="87">
        <f>(G15-G86)/G86</f>
        <v>-7.2992700729927005E-3</v>
      </c>
      <c r="H65" s="86" t="s">
        <v>33</v>
      </c>
      <c r="I65" s="87">
        <f>(I15-I86)/I86</f>
        <v>-8.771929824561403E-3</v>
      </c>
      <c r="J65" s="86" t="s">
        <v>34</v>
      </c>
      <c r="K65" s="86"/>
      <c r="L65" s="87">
        <f>(L15-L86)/L86</f>
        <v>3.0303030303030304E-2</v>
      </c>
      <c r="M65" s="86" t="s">
        <v>35</v>
      </c>
      <c r="N65" s="88"/>
      <c r="O65" s="89">
        <f>(O15-O86)/O86</f>
        <v>6.0975609756097563E-3</v>
      </c>
      <c r="P65" s="86" t="s">
        <v>36</v>
      </c>
      <c r="Q65" s="87">
        <f>(Q15-Q86)/Q86</f>
        <v>5.2738336713995942E-3</v>
      </c>
      <c r="R65" s="51"/>
      <c r="S65" s="15">
        <f>Q15-Q87</f>
        <v>2478</v>
      </c>
      <c r="T65" s="70">
        <f t="shared" si="5"/>
        <v>5.2738336713995942E-3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1.2048192771084338E-2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5.2273139521461665E-3</v>
      </c>
      <c r="R67" s="51"/>
      <c r="S67" s="15">
        <f t="shared" si="7"/>
        <v>476</v>
      </c>
      <c r="T67" s="70">
        <f t="shared" si="5"/>
        <v>5.2273139521461665E-3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43040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23</v>
      </c>
      <c r="B80" s="23">
        <v>289</v>
      </c>
      <c r="C80" s="23">
        <v>497</v>
      </c>
      <c r="D80" s="23">
        <v>542</v>
      </c>
      <c r="E80" s="23">
        <v>229</v>
      </c>
      <c r="F80" s="23">
        <v>151</v>
      </c>
      <c r="G80" s="23">
        <v>46</v>
      </c>
      <c r="H80" s="23">
        <v>50</v>
      </c>
      <c r="I80" s="23">
        <v>20341</v>
      </c>
      <c r="J80" s="23">
        <v>695</v>
      </c>
      <c r="K80" s="23">
        <v>387</v>
      </c>
      <c r="L80" s="23">
        <v>4544</v>
      </c>
      <c r="M80" s="23">
        <v>1477</v>
      </c>
      <c r="N80" s="23">
        <v>232</v>
      </c>
      <c r="O80" s="23">
        <v>903</v>
      </c>
      <c r="P80" s="24">
        <v>716</v>
      </c>
      <c r="Q80" s="25">
        <v>31099</v>
      </c>
      <c r="R80" s="26">
        <f>Q80/Q84</f>
        <v>0.53549720189410244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23">
        <v>87</v>
      </c>
      <c r="C81" s="23"/>
      <c r="D81" s="23">
        <v>218</v>
      </c>
      <c r="E81" s="23">
        <v>50</v>
      </c>
      <c r="F81" s="23">
        <v>0</v>
      </c>
      <c r="G81" s="23">
        <v>0</v>
      </c>
      <c r="H81" s="23">
        <v>0</v>
      </c>
      <c r="I81" s="23">
        <v>5224</v>
      </c>
      <c r="J81" s="23">
        <v>1080</v>
      </c>
      <c r="K81" s="23">
        <v>295</v>
      </c>
      <c r="L81" s="23">
        <v>0</v>
      </c>
      <c r="M81" s="23">
        <v>406</v>
      </c>
      <c r="N81" s="23">
        <v>0</v>
      </c>
      <c r="O81" s="23">
        <v>1012</v>
      </c>
      <c r="P81" s="24">
        <v>0</v>
      </c>
      <c r="Q81" s="25">
        <v>8372</v>
      </c>
      <c r="R81" s="26">
        <f>Q81/Q84</f>
        <v>0.14415841584158415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65</v>
      </c>
      <c r="B82" s="29">
        <v>0</v>
      </c>
      <c r="C82" s="29">
        <v>651</v>
      </c>
      <c r="D82" s="29">
        <v>0</v>
      </c>
      <c r="E82" s="29">
        <v>194</v>
      </c>
      <c r="F82" s="29">
        <v>120</v>
      </c>
      <c r="G82" s="29">
        <v>10</v>
      </c>
      <c r="H82" s="29">
        <v>60</v>
      </c>
      <c r="I82" s="29">
        <v>1450</v>
      </c>
      <c r="J82" s="29">
        <v>0</v>
      </c>
      <c r="K82" s="29">
        <v>0</v>
      </c>
      <c r="L82" s="29">
        <v>1725</v>
      </c>
      <c r="M82" s="29">
        <v>620</v>
      </c>
      <c r="N82" s="29">
        <v>376</v>
      </c>
      <c r="O82" s="29">
        <v>0</v>
      </c>
      <c r="P82" s="30">
        <v>926</v>
      </c>
      <c r="Q82" s="31">
        <v>6132</v>
      </c>
      <c r="R82" s="32">
        <f>Q82/Q84</f>
        <v>0.10558760223848472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33">
        <v>0</v>
      </c>
      <c r="C83" s="33">
        <v>0</v>
      </c>
      <c r="D83" s="33">
        <v>0</v>
      </c>
      <c r="E83" s="33">
        <v>13</v>
      </c>
      <c r="F83" s="33">
        <v>0</v>
      </c>
      <c r="G83" s="33">
        <v>0</v>
      </c>
      <c r="H83" s="33">
        <v>0</v>
      </c>
      <c r="I83" s="33">
        <v>9760</v>
      </c>
      <c r="J83" s="33">
        <v>0</v>
      </c>
      <c r="K83" s="33">
        <v>0</v>
      </c>
      <c r="L83" s="33">
        <v>2559</v>
      </c>
      <c r="M83" s="33">
        <v>140</v>
      </c>
      <c r="N83" s="33">
        <v>0</v>
      </c>
      <c r="O83" s="33">
        <v>0</v>
      </c>
      <c r="P83" s="34">
        <v>0</v>
      </c>
      <c r="Q83" s="35">
        <v>12472</v>
      </c>
      <c r="R83" s="36">
        <f>Q83/Q84</f>
        <v>0.21475678002582868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v>376</v>
      </c>
      <c r="C84" s="38">
        <v>1148</v>
      </c>
      <c r="D84" s="38">
        <v>760</v>
      </c>
      <c r="E84" s="38">
        <v>486</v>
      </c>
      <c r="F84" s="38">
        <v>271</v>
      </c>
      <c r="G84" s="38">
        <v>56</v>
      </c>
      <c r="H84" s="38">
        <v>110</v>
      </c>
      <c r="I84" s="38">
        <v>36775</v>
      </c>
      <c r="J84" s="38">
        <v>1775</v>
      </c>
      <c r="K84" s="38">
        <v>682</v>
      </c>
      <c r="L84" s="38">
        <v>8828</v>
      </c>
      <c r="M84" s="38">
        <v>2643</v>
      </c>
      <c r="N84" s="38">
        <v>608</v>
      </c>
      <c r="O84" s="38">
        <v>1915</v>
      </c>
      <c r="P84" s="38">
        <v>1642</v>
      </c>
      <c r="Q84" s="39">
        <v>58075</v>
      </c>
      <c r="R84" s="40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42"/>
      <c r="C85" s="42"/>
      <c r="D85" s="42">
        <v>4</v>
      </c>
      <c r="E85" s="42"/>
      <c r="F85" s="42"/>
      <c r="G85" s="42"/>
      <c r="H85" s="42">
        <v>23</v>
      </c>
      <c r="I85" s="42">
        <v>32</v>
      </c>
      <c r="J85" s="42">
        <v>16</v>
      </c>
      <c r="K85" s="42"/>
      <c r="L85" s="43">
        <v>1</v>
      </c>
      <c r="M85" s="42">
        <v>4</v>
      </c>
      <c r="N85" s="42"/>
      <c r="O85" s="42">
        <v>16</v>
      </c>
      <c r="P85" s="44">
        <v>7</v>
      </c>
      <c r="Q85" s="45">
        <v>103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134</v>
      </c>
      <c r="D86" s="50" t="s">
        <v>31</v>
      </c>
      <c r="E86" s="50">
        <v>1686</v>
      </c>
      <c r="F86" s="50" t="s">
        <v>32</v>
      </c>
      <c r="G86" s="50">
        <v>137</v>
      </c>
      <c r="H86" s="50" t="s">
        <v>33</v>
      </c>
      <c r="I86" s="50">
        <v>228</v>
      </c>
      <c r="J86" s="50" t="s">
        <v>34</v>
      </c>
      <c r="K86" s="50"/>
      <c r="L86" s="50">
        <v>33</v>
      </c>
      <c r="M86" s="50" t="s">
        <v>35</v>
      </c>
      <c r="N86" s="51"/>
      <c r="O86" s="48">
        <v>164</v>
      </c>
      <c r="P86" s="50" t="s">
        <v>36</v>
      </c>
      <c r="Q86" s="50">
        <v>2465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83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v>60643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60484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>
        <v>159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5"/>
  <sheetViews>
    <sheetView topLeftCell="B43" zoomScale="65" zoomScaleNormal="65" zoomScaleSheetLayoutView="75" workbookViewId="0">
      <selection activeCell="T23" sqref="T23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43101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23">
        <v>293</v>
      </c>
      <c r="C9" s="23">
        <v>498</v>
      </c>
      <c r="D9" s="23">
        <v>548</v>
      </c>
      <c r="E9" s="23">
        <v>232</v>
      </c>
      <c r="F9" s="23">
        <v>151</v>
      </c>
      <c r="G9" s="23">
        <v>46</v>
      </c>
      <c r="H9" s="23">
        <v>50</v>
      </c>
      <c r="I9" s="23">
        <v>20575</v>
      </c>
      <c r="J9" s="23">
        <v>700</v>
      </c>
      <c r="K9" s="23">
        <v>393</v>
      </c>
      <c r="L9" s="23">
        <v>4573</v>
      </c>
      <c r="M9" s="23">
        <v>1492</v>
      </c>
      <c r="N9" s="23">
        <v>234</v>
      </c>
      <c r="O9" s="23">
        <v>909</v>
      </c>
      <c r="P9" s="24">
        <v>718</v>
      </c>
      <c r="Q9" s="25">
        <f>SUM(B9:P9)</f>
        <v>31412</v>
      </c>
      <c r="R9" s="26">
        <f>Q9/Q13</f>
        <v>0.53702152394303593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23">
        <v>88</v>
      </c>
      <c r="C10" s="23"/>
      <c r="D10" s="23">
        <v>219</v>
      </c>
      <c r="E10" s="23">
        <v>61</v>
      </c>
      <c r="F10" s="23"/>
      <c r="G10" s="23"/>
      <c r="H10" s="23"/>
      <c r="I10" s="23">
        <v>5332</v>
      </c>
      <c r="J10" s="23">
        <v>1077</v>
      </c>
      <c r="K10" s="23">
        <v>299</v>
      </c>
      <c r="L10" s="23"/>
      <c r="M10" s="23">
        <v>400</v>
      </c>
      <c r="N10" s="23"/>
      <c r="O10" s="23">
        <v>1018</v>
      </c>
      <c r="P10" s="24"/>
      <c r="Q10" s="25">
        <f t="shared" ref="Q10:Q12" si="0">SUM(B10:P10)</f>
        <v>8494</v>
      </c>
      <c r="R10" s="26">
        <f>Q10/Q13</f>
        <v>0.14521395722565092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29"/>
      <c r="C11" s="29">
        <v>648</v>
      </c>
      <c r="D11" s="29"/>
      <c r="E11" s="29">
        <v>193</v>
      </c>
      <c r="F11" s="29">
        <v>118</v>
      </c>
      <c r="G11" s="29">
        <v>10</v>
      </c>
      <c r="H11" s="29">
        <v>64</v>
      </c>
      <c r="I11" s="29">
        <v>1489</v>
      </c>
      <c r="J11" s="29"/>
      <c r="K11" s="29"/>
      <c r="L11" s="29">
        <v>1721</v>
      </c>
      <c r="M11" s="29">
        <v>592</v>
      </c>
      <c r="N11" s="29">
        <v>383</v>
      </c>
      <c r="O11" s="29"/>
      <c r="P11" s="30">
        <v>922</v>
      </c>
      <c r="Q11" s="31">
        <f t="shared" si="0"/>
        <v>6140</v>
      </c>
      <c r="R11" s="32">
        <f>Q11/Q13</f>
        <v>0.10496982544919906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33"/>
      <c r="C12" s="33"/>
      <c r="D12" s="33"/>
      <c r="E12" s="33">
        <v>11</v>
      </c>
      <c r="F12" s="33"/>
      <c r="G12" s="33"/>
      <c r="H12" s="33"/>
      <c r="I12" s="33">
        <v>9762</v>
      </c>
      <c r="J12" s="33"/>
      <c r="K12" s="33"/>
      <c r="L12" s="33">
        <v>2532</v>
      </c>
      <c r="M12" s="33">
        <v>142</v>
      </c>
      <c r="N12" s="33"/>
      <c r="O12" s="33"/>
      <c r="P12" s="34"/>
      <c r="Q12" s="35">
        <f t="shared" si="0"/>
        <v>12447</v>
      </c>
      <c r="R12" s="36">
        <f>Q12/Q13</f>
        <v>0.2127946933821141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 t="shared" ref="B13:P13" si="1">SUM(B9:B12)</f>
        <v>381</v>
      </c>
      <c r="C13" s="38">
        <f t="shared" si="1"/>
        <v>1146</v>
      </c>
      <c r="D13" s="38">
        <f t="shared" si="1"/>
        <v>767</v>
      </c>
      <c r="E13" s="38">
        <f t="shared" si="1"/>
        <v>497</v>
      </c>
      <c r="F13" s="38">
        <f t="shared" si="1"/>
        <v>269</v>
      </c>
      <c r="G13" s="38">
        <f t="shared" si="1"/>
        <v>56</v>
      </c>
      <c r="H13" s="38">
        <f t="shared" si="1"/>
        <v>114</v>
      </c>
      <c r="I13" s="38">
        <f t="shared" si="1"/>
        <v>37158</v>
      </c>
      <c r="J13" s="38">
        <f t="shared" si="1"/>
        <v>1777</v>
      </c>
      <c r="K13" s="38">
        <f t="shared" si="1"/>
        <v>692</v>
      </c>
      <c r="L13" s="38">
        <f t="shared" si="1"/>
        <v>8826</v>
      </c>
      <c r="M13" s="38">
        <f t="shared" si="1"/>
        <v>2626</v>
      </c>
      <c r="N13" s="38">
        <f t="shared" si="1"/>
        <v>617</v>
      </c>
      <c r="O13" s="38">
        <f t="shared" si="1"/>
        <v>1927</v>
      </c>
      <c r="P13" s="38">
        <f t="shared" si="1"/>
        <v>1640</v>
      </c>
      <c r="Q13" s="39">
        <f>SUM(B13:P13)</f>
        <v>58493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42"/>
      <c r="C14" s="42"/>
      <c r="D14" s="42">
        <v>4</v>
      </c>
      <c r="E14" s="42"/>
      <c r="F14" s="42"/>
      <c r="G14" s="42"/>
      <c r="H14" s="42">
        <v>23</v>
      </c>
      <c r="I14" s="42">
        <v>34</v>
      </c>
      <c r="J14" s="42">
        <v>16</v>
      </c>
      <c r="K14" s="42"/>
      <c r="L14" s="43">
        <v>1</v>
      </c>
      <c r="M14" s="42">
        <v>5</v>
      </c>
      <c r="N14" s="42"/>
      <c r="O14" s="42">
        <v>15</v>
      </c>
      <c r="P14" s="44">
        <v>7</v>
      </c>
      <c r="Q14" s="45">
        <f>SUM(B14:P14)</f>
        <v>105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133</v>
      </c>
      <c r="D15" s="50" t="s">
        <v>31</v>
      </c>
      <c r="E15" s="50">
        <v>1683</v>
      </c>
      <c r="F15" s="50" t="s">
        <v>32</v>
      </c>
      <c r="G15" s="50">
        <v>135</v>
      </c>
      <c r="H15" s="50" t="s">
        <v>33</v>
      </c>
      <c r="I15" s="50">
        <v>223</v>
      </c>
      <c r="J15" s="50" t="s">
        <v>34</v>
      </c>
      <c r="K15" s="50"/>
      <c r="L15" s="50">
        <v>34</v>
      </c>
      <c r="M15" s="50" t="s">
        <v>35</v>
      </c>
      <c r="N15" s="51"/>
      <c r="O15" s="48">
        <v>167</v>
      </c>
      <c r="P15" s="50" t="s">
        <v>36</v>
      </c>
      <c r="Q15" s="50">
        <f>C15+C16+E15+G15+I15+L15+O15+O16</f>
        <v>2460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>
        <v>1</v>
      </c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84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61058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60960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>
        <f>Q17-Q18</f>
        <v>98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5793</v>
      </c>
      <c r="G30" s="193">
        <f>E12+M12+I12</f>
        <v>9915</v>
      </c>
      <c r="H30" s="193">
        <f>E11+M11+I11</f>
        <v>2274</v>
      </c>
      <c r="I30" s="193">
        <f>SUM(F30:H31)</f>
        <v>17982</v>
      </c>
      <c r="J30" s="195">
        <f>(I30/I37)</f>
        <v>0.66400797607178463</v>
      </c>
      <c r="K30" s="189"/>
      <c r="L30" s="193">
        <f>E9+M9+I9</f>
        <v>22299</v>
      </c>
      <c r="M30" s="195">
        <f>L30/L37</f>
        <v>0.7098879409143003</v>
      </c>
      <c r="N30" s="189"/>
      <c r="O30" s="197">
        <f>SUM(I30+L30)</f>
        <v>40281</v>
      </c>
      <c r="P30" s="199">
        <f>O30/O37</f>
        <v>0.68864650470996525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2701</v>
      </c>
      <c r="G32" s="191">
        <f>B12+D12+J12+K12+O12</f>
        <v>0</v>
      </c>
      <c r="H32" s="191">
        <f>B11+D11+J11+K11+O11</f>
        <v>0</v>
      </c>
      <c r="I32" s="191">
        <f>SUM(F32:H33)</f>
        <v>2701</v>
      </c>
      <c r="J32" s="203">
        <f>I32/I37</f>
        <v>9.9737823566338021E-2</v>
      </c>
      <c r="K32" s="201"/>
      <c r="L32" s="191">
        <f>B9+D9+J9+K9+O9</f>
        <v>2843</v>
      </c>
      <c r="M32" s="203">
        <f>L32/L37</f>
        <v>9.0506812683051066E-2</v>
      </c>
      <c r="N32" s="201"/>
      <c r="O32" s="205">
        <f t="shared" ref="O32" si="2">SUM(I32+L32)</f>
        <v>5544</v>
      </c>
      <c r="P32" s="207">
        <f>O32/O37</f>
        <v>9.4780572034260505E-2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L10+N10+H10+P10</f>
        <v>0</v>
      </c>
      <c r="G34" s="191">
        <f>L12+N12+C12+F12+G12+H12+P12</f>
        <v>2532</v>
      </c>
      <c r="H34" s="191">
        <f>L11+N11+C11+F11+G11+H11+P11</f>
        <v>3866</v>
      </c>
      <c r="I34" s="191">
        <f>SUM(F34:H36)</f>
        <v>6398</v>
      </c>
      <c r="J34" s="203">
        <f>I34/I37</f>
        <v>0.23625420036187733</v>
      </c>
      <c r="K34" s="201"/>
      <c r="L34" s="191">
        <f>L9+N9+C9+F9+G9+H9+P9</f>
        <v>6270</v>
      </c>
      <c r="M34" s="203">
        <f>L34/L37</f>
        <v>0.19960524640264868</v>
      </c>
      <c r="N34" s="201"/>
      <c r="O34" s="205">
        <f>SUM(I34+L34)</f>
        <v>12668</v>
      </c>
      <c r="P34" s="207">
        <f>O34/O37</f>
        <v>0.21657292325577421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8494</v>
      </c>
      <c r="G37" s="108">
        <f>SUM(G30:G36)</f>
        <v>12447</v>
      </c>
      <c r="H37" s="108">
        <f>SUM(H30:H36)</f>
        <v>6140</v>
      </c>
      <c r="I37" s="108">
        <f>SUM(F37:H37)</f>
        <v>27081</v>
      </c>
      <c r="J37" s="109">
        <f>SUM(J30:J36)</f>
        <v>1</v>
      </c>
      <c r="K37" s="110"/>
      <c r="L37" s="108">
        <f>SUM(L30:L36)</f>
        <v>31412</v>
      </c>
      <c r="M37" s="111">
        <f>SUM(M30:M36)</f>
        <v>1</v>
      </c>
      <c r="N37" s="110"/>
      <c r="O37" s="112">
        <f>SUM(O30:O36)</f>
        <v>58493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83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23</v>
      </c>
      <c r="B59" s="67">
        <f>IF(B9= 0,0,(B9-B80)/B80)</f>
        <v>1.0344827586206896E-2</v>
      </c>
      <c r="C59" s="67">
        <f>IF(C9= 0,0,(C9-C80)/C80)</f>
        <v>-5.9880239520958087E-3</v>
      </c>
      <c r="D59" s="67">
        <f t="shared" ref="D59:Q59" si="3">IF(D9= 0,0,(D9-D80)/D80)</f>
        <v>3.663003663003663E-3</v>
      </c>
      <c r="E59" s="67">
        <f t="shared" si="3"/>
        <v>0</v>
      </c>
      <c r="F59" s="67">
        <f t="shared" si="3"/>
        <v>0</v>
      </c>
      <c r="G59" s="67">
        <f t="shared" si="3"/>
        <v>0</v>
      </c>
      <c r="H59" s="67">
        <f t="shared" si="3"/>
        <v>2.0408163265306121E-2</v>
      </c>
      <c r="I59" s="67">
        <f t="shared" si="3"/>
        <v>5.3259063813153526E-3</v>
      </c>
      <c r="J59" s="67">
        <f t="shared" si="3"/>
        <v>0</v>
      </c>
      <c r="K59" s="67">
        <f t="shared" si="3"/>
        <v>0</v>
      </c>
      <c r="L59" s="67">
        <f t="shared" si="3"/>
        <v>2.1915406530791147E-3</v>
      </c>
      <c r="M59" s="67">
        <f t="shared" si="3"/>
        <v>3.3624747814391394E-3</v>
      </c>
      <c r="N59" s="67">
        <f t="shared" si="3"/>
        <v>8.6206896551724137E-3</v>
      </c>
      <c r="O59" s="67">
        <f t="shared" si="3"/>
        <v>3.3112582781456954E-3</v>
      </c>
      <c r="P59" s="67">
        <f t="shared" si="3"/>
        <v>0</v>
      </c>
      <c r="Q59" s="67">
        <f t="shared" si="3"/>
        <v>1.0064632303289495E-2</v>
      </c>
      <c r="R59" s="66"/>
      <c r="S59" s="15">
        <f>Q9-Q81</f>
        <v>23040</v>
      </c>
      <c r="T59" s="70">
        <f>Q59</f>
        <v>1.0064632303289495E-2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I60" si="4">IF(B11= 0,0,(B11-B82)/B82)</f>
        <v>0</v>
      </c>
      <c r="C60" s="67">
        <f t="shared" si="4"/>
        <v>0</v>
      </c>
      <c r="D60" s="67">
        <f t="shared" si="4"/>
        <v>0</v>
      </c>
      <c r="E60" s="67">
        <f t="shared" si="4"/>
        <v>-2.5252525252525252E-2</v>
      </c>
      <c r="F60" s="67">
        <f t="shared" si="4"/>
        <v>-3.2786885245901641E-2</v>
      </c>
      <c r="G60" s="67">
        <f t="shared" si="4"/>
        <v>0</v>
      </c>
      <c r="H60" s="67">
        <f t="shared" si="4"/>
        <v>0</v>
      </c>
      <c r="I60" s="67">
        <f t="shared" si="4"/>
        <v>1.6382252559726963E-2</v>
      </c>
      <c r="J60" s="67"/>
      <c r="K60" s="67"/>
      <c r="L60" s="67">
        <f>IF(L11= 0,0,(L11-L82)/L82)</f>
        <v>4.6701692936368944E-3</v>
      </c>
      <c r="M60" s="67">
        <f>IF(M11= 0,0,(M11-M82)/M82)</f>
        <v>-3.2679738562091505E-2</v>
      </c>
      <c r="N60" s="67">
        <f>IF(N11= 0,0,(N11-N82)/N82)</f>
        <v>2.1333333333333333E-2</v>
      </c>
      <c r="O60" s="67"/>
      <c r="P60" s="68">
        <f>IF(P11= 0,0,(P11-P82)/P82)</f>
        <v>-7.5349838536060282E-3</v>
      </c>
      <c r="Q60" s="68">
        <f>IF(Q11= 0,0,(Q11-Q82)/Q82)</f>
        <v>1.3046314416177429E-3</v>
      </c>
      <c r="R60" s="66"/>
      <c r="S60" s="15" t="e">
        <f>#REF!-Q82</f>
        <v>#REF!</v>
      </c>
      <c r="T60" s="70">
        <f>Q60</f>
        <v>1.3046314416177429E-3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-1.1235955056179775E-2</v>
      </c>
      <c r="C61" s="67">
        <f t="shared" ref="C61:Q61" si="5">IF(C10= 0,0,(C10-C81)/C81)</f>
        <v>0</v>
      </c>
      <c r="D61" s="67">
        <f>IF(D10= 0,0,(D10-D81)/D81)</f>
        <v>-3.5242290748898682E-2</v>
      </c>
      <c r="E61" s="67">
        <f t="shared" si="5"/>
        <v>0.10909090909090909</v>
      </c>
      <c r="F61" s="67">
        <f t="shared" si="5"/>
        <v>0</v>
      </c>
      <c r="G61" s="67">
        <f t="shared" si="5"/>
        <v>0</v>
      </c>
      <c r="H61" s="67">
        <f t="shared" si="5"/>
        <v>0</v>
      </c>
      <c r="I61" s="67">
        <f t="shared" si="5"/>
        <v>5.0895381715362863E-3</v>
      </c>
      <c r="J61" s="67">
        <f t="shared" si="5"/>
        <v>-1.1926605504587157E-2</v>
      </c>
      <c r="K61" s="67">
        <f t="shared" si="5"/>
        <v>-6.6445182724252493E-3</v>
      </c>
      <c r="L61" s="67">
        <f t="shared" si="5"/>
        <v>0</v>
      </c>
      <c r="M61" s="67">
        <f t="shared" si="5"/>
        <v>-2.4937655860349127E-3</v>
      </c>
      <c r="N61" s="67">
        <f t="shared" si="5"/>
        <v>0</v>
      </c>
      <c r="O61" s="67">
        <f t="shared" si="5"/>
        <v>3.9447731755424065E-3</v>
      </c>
      <c r="P61" s="67">
        <f t="shared" si="5"/>
        <v>0</v>
      </c>
      <c r="Q61" s="67">
        <f t="shared" si="5"/>
        <v>1.4572384137601528E-2</v>
      </c>
      <c r="R61" s="66"/>
      <c r="S61" s="15">
        <f>Q10-Q83</f>
        <v>-3978</v>
      </c>
      <c r="T61" s="70">
        <f t="shared" ref="T61:T67" si="6">Q61</f>
        <v>1.4572384137601528E-2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71"/>
      <c r="C62" s="71"/>
      <c r="D62" s="71"/>
      <c r="E62" s="71"/>
      <c r="F62" s="71"/>
      <c r="G62" s="71"/>
      <c r="H62" s="71"/>
      <c r="I62" s="72">
        <f>IF(I12= 0,0,(I12-I83)/I83)</f>
        <v>-6.1425061425061424E-4</v>
      </c>
      <c r="J62" s="71"/>
      <c r="K62" s="71"/>
      <c r="L62" s="72">
        <f>IF(L12= 0,0,(L12-L83)/L83)</f>
        <v>-9.0019569471624268E-3</v>
      </c>
      <c r="M62" s="71"/>
      <c r="N62" s="71"/>
      <c r="O62" s="71"/>
      <c r="P62" s="73"/>
      <c r="Q62" s="74">
        <f>IF(Q12= 0,0,(Q12-Q83)/Q83)</f>
        <v>-2.0044900577293138E-3</v>
      </c>
      <c r="R62" s="75"/>
      <c r="S62" s="15">
        <f>Q12-Q84</f>
        <v>-45628</v>
      </c>
      <c r="T62" s="70">
        <f t="shared" si="6"/>
        <v>-2.0044900577293138E-3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5.2770448548812663E-3</v>
      </c>
      <c r="C63" s="76">
        <f t="shared" ref="C63:Q63" si="7">(C13-C84)/C84</f>
        <v>-2.6109660574412533E-3</v>
      </c>
      <c r="D63" s="76">
        <f t="shared" si="7"/>
        <v>-7.7619663648124193E-3</v>
      </c>
      <c r="E63" s="76">
        <f t="shared" si="7"/>
        <v>0</v>
      </c>
      <c r="F63" s="76">
        <f t="shared" si="7"/>
        <v>-1.4652014652014652E-2</v>
      </c>
      <c r="G63" s="76">
        <f t="shared" si="7"/>
        <v>0</v>
      </c>
      <c r="H63" s="76">
        <f t="shared" si="7"/>
        <v>8.8495575221238937E-3</v>
      </c>
      <c r="I63" s="76">
        <f t="shared" si="7"/>
        <v>4.1617122473246136E-3</v>
      </c>
      <c r="J63" s="76">
        <f t="shared" si="7"/>
        <v>-7.2625698324022348E-3</v>
      </c>
      <c r="K63" s="76">
        <f t="shared" si="7"/>
        <v>-2.881844380403458E-3</v>
      </c>
      <c r="L63" s="76">
        <f t="shared" si="7"/>
        <v>-5.6618729475710566E-4</v>
      </c>
      <c r="M63" s="76">
        <f t="shared" si="7"/>
        <v>-6.8078668683812403E-3</v>
      </c>
      <c r="N63" s="76">
        <f t="shared" si="7"/>
        <v>1.6474464579901153E-2</v>
      </c>
      <c r="O63" s="76">
        <f t="shared" si="7"/>
        <v>-0.32362232362232363</v>
      </c>
      <c r="P63" s="76">
        <f t="shared" si="7"/>
        <v>1.2841225626740946</v>
      </c>
      <c r="Q63" s="76">
        <f t="shared" si="7"/>
        <v>7.1975893241498059E-3</v>
      </c>
      <c r="R63" s="79"/>
      <c r="S63" s="15">
        <f t="shared" ref="S63:S67" si="8">Q13-Q85</f>
        <v>58390</v>
      </c>
      <c r="T63" s="70">
        <f t="shared" si="6"/>
        <v>7.1975893241498059E-3</v>
      </c>
    </row>
    <row r="64" spans="1:26" ht="20.25" customHeight="1" thickBot="1" x14ac:dyDescent="0.3">
      <c r="A64" s="41" t="s">
        <v>28</v>
      </c>
      <c r="B64" s="80">
        <f t="shared" ref="B64:K64" si="9">IF(B14=0,0,((B14-B85)/B85))</f>
        <v>0</v>
      </c>
      <c r="C64" s="80">
        <f t="shared" si="9"/>
        <v>0</v>
      </c>
      <c r="D64" s="80">
        <f t="shared" si="9"/>
        <v>0</v>
      </c>
      <c r="E64" s="80">
        <f t="shared" si="9"/>
        <v>0</v>
      </c>
      <c r="F64" s="80">
        <f t="shared" si="9"/>
        <v>0</v>
      </c>
      <c r="G64" s="80">
        <f t="shared" si="9"/>
        <v>0</v>
      </c>
      <c r="H64" s="80">
        <f t="shared" si="9"/>
        <v>0</v>
      </c>
      <c r="I64" s="80">
        <f t="shared" si="9"/>
        <v>0</v>
      </c>
      <c r="J64" s="80">
        <f t="shared" si="9"/>
        <v>-5.8823529411764705E-2</v>
      </c>
      <c r="K64" s="80">
        <f t="shared" si="9"/>
        <v>0</v>
      </c>
      <c r="L64" s="80">
        <f>IF(L85=0,0,((L14-L85)/L85))</f>
        <v>0</v>
      </c>
      <c r="M64" s="80">
        <f>IF(M14=0,0,((M14-M85)/M85))</f>
        <v>0.25</v>
      </c>
      <c r="N64" s="80">
        <f>IF(N14=0,0,((N14-N85)/N85))</f>
        <v>0</v>
      </c>
      <c r="O64" s="80">
        <f>IF(O14=0,0,((O14-O85)/O85))</f>
        <v>0</v>
      </c>
      <c r="P64" s="81">
        <f>IF(P14=0,0,((P14-P85)/P85))</f>
        <v>0</v>
      </c>
      <c r="Q64" s="82">
        <f>IF(Q14=0,0,((Q14-Q85)/Q85))</f>
        <v>1.9417475728155338E-2</v>
      </c>
      <c r="R64" s="83"/>
      <c r="S64" s="15">
        <f t="shared" si="8"/>
        <v>-2373</v>
      </c>
      <c r="T64" s="70">
        <f t="shared" si="6"/>
        <v>1.9417475728155338E-2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0</v>
      </c>
      <c r="D65" s="86" t="s">
        <v>31</v>
      </c>
      <c r="E65" s="87">
        <f>(E15-E86)/E86</f>
        <v>-0.01</v>
      </c>
      <c r="F65" s="86" t="s">
        <v>32</v>
      </c>
      <c r="G65" s="87">
        <f>(G15-G86)/G86</f>
        <v>-7.3529411764705881E-3</v>
      </c>
      <c r="H65" s="86" t="s">
        <v>33</v>
      </c>
      <c r="I65" s="87">
        <f>(I15-I86)/I86</f>
        <v>-1.3274336283185841E-2</v>
      </c>
      <c r="J65" s="86" t="s">
        <v>34</v>
      </c>
      <c r="K65" s="86"/>
      <c r="L65" s="87">
        <f>(L15-L86)/L86</f>
        <v>0</v>
      </c>
      <c r="M65" s="86" t="s">
        <v>35</v>
      </c>
      <c r="N65" s="88"/>
      <c r="O65" s="89">
        <f>(O15-O86)/O86</f>
        <v>1.2121212121212121E-2</v>
      </c>
      <c r="P65" s="86" t="s">
        <v>36</v>
      </c>
      <c r="Q65" s="87">
        <f>(Q15-Q86)/Q86</f>
        <v>-7.2639225181598066E-3</v>
      </c>
      <c r="R65" s="51"/>
      <c r="S65" s="15">
        <f>Q15-Q87</f>
        <v>2460</v>
      </c>
      <c r="T65" s="70">
        <f t="shared" si="6"/>
        <v>-7.2639225181598066E-3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0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1.6076115485564304E-3</v>
      </c>
      <c r="R67" s="51"/>
      <c r="S67" s="15">
        <f t="shared" si="8"/>
        <v>415</v>
      </c>
      <c r="T67" s="70">
        <f t="shared" si="6"/>
        <v>1.6076115485564304E-3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43070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23</v>
      </c>
      <c r="B80" s="23">
        <v>290</v>
      </c>
      <c r="C80" s="23">
        <v>501</v>
      </c>
      <c r="D80" s="23">
        <v>546</v>
      </c>
      <c r="E80" s="23">
        <v>232</v>
      </c>
      <c r="F80" s="23">
        <v>151</v>
      </c>
      <c r="G80" s="23">
        <v>46</v>
      </c>
      <c r="H80" s="23">
        <v>49</v>
      </c>
      <c r="I80" s="23">
        <v>20466</v>
      </c>
      <c r="J80" s="23">
        <v>700</v>
      </c>
      <c r="K80" s="23">
        <v>393</v>
      </c>
      <c r="L80" s="23">
        <v>4563</v>
      </c>
      <c r="M80" s="23">
        <v>1487</v>
      </c>
      <c r="N80" s="23">
        <v>232</v>
      </c>
      <c r="O80" s="23">
        <v>906</v>
      </c>
      <c r="P80" s="24">
        <v>718</v>
      </c>
      <c r="Q80" s="25">
        <v>31099</v>
      </c>
      <c r="R80" s="26">
        <f>Q80/Q84</f>
        <v>0.53549720189410244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23">
        <v>89</v>
      </c>
      <c r="C81" s="23"/>
      <c r="D81" s="23">
        <v>227</v>
      </c>
      <c r="E81" s="23">
        <v>55</v>
      </c>
      <c r="F81" s="23"/>
      <c r="G81" s="23"/>
      <c r="H81" s="23"/>
      <c r="I81" s="23">
        <v>5305</v>
      </c>
      <c r="J81" s="23">
        <v>1090</v>
      </c>
      <c r="K81" s="23">
        <v>301</v>
      </c>
      <c r="L81" s="23"/>
      <c r="M81" s="23">
        <v>401</v>
      </c>
      <c r="N81" s="23"/>
      <c r="O81" s="23">
        <v>1014</v>
      </c>
      <c r="P81" s="24"/>
      <c r="Q81" s="25">
        <v>8372</v>
      </c>
      <c r="R81" s="26">
        <f>Q81/Q84</f>
        <v>0.14415841584158415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65</v>
      </c>
      <c r="B82" s="29"/>
      <c r="C82" s="29">
        <v>648</v>
      </c>
      <c r="D82" s="29"/>
      <c r="E82" s="29">
        <v>198</v>
      </c>
      <c r="F82" s="29">
        <v>122</v>
      </c>
      <c r="G82" s="29">
        <v>10</v>
      </c>
      <c r="H82" s="29">
        <v>64</v>
      </c>
      <c r="I82" s="29">
        <v>1465</v>
      </c>
      <c r="J82" s="29"/>
      <c r="K82" s="29"/>
      <c r="L82" s="29">
        <v>1713</v>
      </c>
      <c r="M82" s="29">
        <v>612</v>
      </c>
      <c r="N82" s="29">
        <v>375</v>
      </c>
      <c r="O82" s="29" t="s">
        <v>41</v>
      </c>
      <c r="P82" s="30">
        <v>929</v>
      </c>
      <c r="Q82" s="31">
        <v>6132</v>
      </c>
      <c r="R82" s="32">
        <f>Q82/Q84</f>
        <v>0.10558760223848472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33"/>
      <c r="C83" s="33"/>
      <c r="D83" s="33"/>
      <c r="E83" s="33">
        <v>12</v>
      </c>
      <c r="F83" s="33"/>
      <c r="G83" s="33"/>
      <c r="H83" s="33"/>
      <c r="I83" s="33">
        <v>9768</v>
      </c>
      <c r="J83" s="33"/>
      <c r="K83" s="33"/>
      <c r="L83" s="33">
        <v>2555</v>
      </c>
      <c r="M83" s="33">
        <v>144</v>
      </c>
      <c r="N83" s="33"/>
      <c r="O83" s="33"/>
      <c r="P83" s="34"/>
      <c r="Q83" s="35">
        <v>12472</v>
      </c>
      <c r="R83" s="36">
        <f>Q83/Q84</f>
        <v>0.21475678002582868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v>379</v>
      </c>
      <c r="C84" s="38">
        <v>1149</v>
      </c>
      <c r="D84" s="38">
        <v>773</v>
      </c>
      <c r="E84" s="38">
        <v>497</v>
      </c>
      <c r="F84" s="38">
        <v>273</v>
      </c>
      <c r="G84" s="38">
        <v>56</v>
      </c>
      <c r="H84" s="38">
        <v>113</v>
      </c>
      <c r="I84" s="38">
        <v>37004</v>
      </c>
      <c r="J84" s="38">
        <v>1790</v>
      </c>
      <c r="K84" s="38">
        <v>694</v>
      </c>
      <c r="L84" s="38">
        <v>8831</v>
      </c>
      <c r="M84" s="38">
        <v>2644</v>
      </c>
      <c r="N84" s="38">
        <v>607</v>
      </c>
      <c r="O84" s="38">
        <v>2849</v>
      </c>
      <c r="P84" s="38">
        <v>718</v>
      </c>
      <c r="Q84" s="39">
        <v>58075</v>
      </c>
      <c r="R84" s="40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42"/>
      <c r="C85" s="42"/>
      <c r="D85" s="42">
        <v>4</v>
      </c>
      <c r="E85" s="42"/>
      <c r="F85" s="42"/>
      <c r="G85" s="42"/>
      <c r="H85" s="42">
        <v>23</v>
      </c>
      <c r="I85" s="42">
        <v>34</v>
      </c>
      <c r="J85" s="42">
        <v>17</v>
      </c>
      <c r="K85" s="42"/>
      <c r="L85" s="43">
        <v>1</v>
      </c>
      <c r="M85" s="42">
        <v>4</v>
      </c>
      <c r="N85" s="42"/>
      <c r="O85" s="42">
        <v>15</v>
      </c>
      <c r="P85" s="44">
        <v>7</v>
      </c>
      <c r="Q85" s="45">
        <v>103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133</v>
      </c>
      <c r="D86" s="50" t="s">
        <v>31</v>
      </c>
      <c r="E86" s="50">
        <v>1700</v>
      </c>
      <c r="F86" s="50" t="s">
        <v>32</v>
      </c>
      <c r="G86" s="50">
        <v>136</v>
      </c>
      <c r="H86" s="50" t="s">
        <v>33</v>
      </c>
      <c r="I86" s="50">
        <v>226</v>
      </c>
      <c r="J86" s="50" t="s">
        <v>34</v>
      </c>
      <c r="K86" s="50"/>
      <c r="L86" s="50">
        <v>34</v>
      </c>
      <c r="M86" s="50" t="s">
        <v>35</v>
      </c>
      <c r="N86" s="51"/>
      <c r="O86" s="48">
        <v>165</v>
      </c>
      <c r="P86" s="50" t="s">
        <v>36</v>
      </c>
      <c r="Q86" s="50">
        <v>2478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84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v>60960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60643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>
        <v>317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61" zoomScale="65" zoomScaleNormal="65" zoomScaleSheetLayoutView="75" workbookViewId="0">
      <selection activeCell="Q89" sqref="Q89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43132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150">
        <v>296</v>
      </c>
      <c r="C9" s="150">
        <v>502</v>
      </c>
      <c r="D9" s="150">
        <v>551</v>
      </c>
      <c r="E9" s="150">
        <v>231</v>
      </c>
      <c r="F9" s="150">
        <v>153</v>
      </c>
      <c r="G9" s="150">
        <v>47</v>
      </c>
      <c r="H9" s="150">
        <v>50</v>
      </c>
      <c r="I9" s="150">
        <v>20663</v>
      </c>
      <c r="J9" s="150">
        <v>701</v>
      </c>
      <c r="K9" s="150">
        <v>393</v>
      </c>
      <c r="L9" s="150">
        <v>4585</v>
      </c>
      <c r="M9" s="150">
        <v>1499</v>
      </c>
      <c r="N9" s="150">
        <v>235</v>
      </c>
      <c r="O9" s="150">
        <v>909</v>
      </c>
      <c r="P9" s="150">
        <v>718</v>
      </c>
      <c r="Q9" s="25">
        <f>SUM(B9:P9)</f>
        <v>31533</v>
      </c>
      <c r="R9" s="26">
        <f>Q9/Q13</f>
        <v>0.53870333988212182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150">
        <v>85</v>
      </c>
      <c r="C10" s="150"/>
      <c r="D10" s="150">
        <v>223</v>
      </c>
      <c r="E10" s="150">
        <v>66</v>
      </c>
      <c r="F10" s="150"/>
      <c r="G10" s="150"/>
      <c r="H10" s="150"/>
      <c r="I10" s="150">
        <v>5326</v>
      </c>
      <c r="J10" s="150">
        <v>1055</v>
      </c>
      <c r="K10" s="150">
        <v>300</v>
      </c>
      <c r="L10" s="150"/>
      <c r="M10" s="150">
        <v>396</v>
      </c>
      <c r="N10" s="150"/>
      <c r="O10" s="150">
        <v>1015</v>
      </c>
      <c r="P10" s="150"/>
      <c r="Q10" s="25">
        <f t="shared" ref="Q10:Q12" si="0">SUM(B10:P10)</f>
        <v>8466</v>
      </c>
      <c r="R10" s="26">
        <f>Q10/Q13</f>
        <v>0.14463141710087982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148"/>
      <c r="C11" s="148">
        <v>651</v>
      </c>
      <c r="D11" s="148"/>
      <c r="E11" s="148">
        <v>184</v>
      </c>
      <c r="F11" s="148">
        <v>118</v>
      </c>
      <c r="G11" s="148">
        <v>10</v>
      </c>
      <c r="H11" s="148">
        <v>63</v>
      </c>
      <c r="I11" s="148">
        <v>1495</v>
      </c>
      <c r="J11" s="148"/>
      <c r="K11" s="148"/>
      <c r="L11" s="148">
        <v>1727</v>
      </c>
      <c r="M11" s="148">
        <v>592</v>
      </c>
      <c r="N11" s="148">
        <v>379</v>
      </c>
      <c r="O11" s="148"/>
      <c r="P11" s="148">
        <v>924</v>
      </c>
      <c r="Q11" s="31">
        <f t="shared" si="0"/>
        <v>6143</v>
      </c>
      <c r="R11" s="32">
        <f>Q11/Q13</f>
        <v>0.10494575894763816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150"/>
      <c r="C12" s="150"/>
      <c r="D12" s="150"/>
      <c r="E12" s="150">
        <v>10</v>
      </c>
      <c r="F12" s="150"/>
      <c r="G12" s="150"/>
      <c r="H12" s="150"/>
      <c r="I12" s="150">
        <v>9698</v>
      </c>
      <c r="J12" s="150"/>
      <c r="K12" s="150"/>
      <c r="L12" s="150">
        <v>2539</v>
      </c>
      <c r="M12" s="150">
        <v>146</v>
      </c>
      <c r="N12" s="150"/>
      <c r="O12" s="150"/>
      <c r="P12" s="150"/>
      <c r="Q12" s="35">
        <f t="shared" si="0"/>
        <v>12393</v>
      </c>
      <c r="R12" s="36">
        <f>Q12/Q13</f>
        <v>0.21171948406936023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 t="shared" ref="B13:P13" si="1">SUM(B9:B12)</f>
        <v>381</v>
      </c>
      <c r="C13" s="38">
        <f t="shared" si="1"/>
        <v>1153</v>
      </c>
      <c r="D13" s="38">
        <f t="shared" si="1"/>
        <v>774</v>
      </c>
      <c r="E13" s="38">
        <f t="shared" si="1"/>
        <v>491</v>
      </c>
      <c r="F13" s="38">
        <f t="shared" si="1"/>
        <v>271</v>
      </c>
      <c r="G13" s="38">
        <f t="shared" si="1"/>
        <v>57</v>
      </c>
      <c r="H13" s="38">
        <f t="shared" si="1"/>
        <v>113</v>
      </c>
      <c r="I13" s="38">
        <f t="shared" si="1"/>
        <v>37182</v>
      </c>
      <c r="J13" s="38">
        <f t="shared" si="1"/>
        <v>1756</v>
      </c>
      <c r="K13" s="38">
        <f t="shared" si="1"/>
        <v>693</v>
      </c>
      <c r="L13" s="38">
        <f t="shared" si="1"/>
        <v>8851</v>
      </c>
      <c r="M13" s="38">
        <f t="shared" si="1"/>
        <v>2633</v>
      </c>
      <c r="N13" s="38">
        <f t="shared" si="1"/>
        <v>614</v>
      </c>
      <c r="O13" s="38">
        <f t="shared" si="1"/>
        <v>1924</v>
      </c>
      <c r="P13" s="38">
        <f t="shared" si="1"/>
        <v>1642</v>
      </c>
      <c r="Q13" s="39">
        <f>SUM(B13:P13)</f>
        <v>58535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35</v>
      </c>
      <c r="J14" s="149">
        <v>17</v>
      </c>
      <c r="K14" s="149"/>
      <c r="L14" s="149">
        <v>1</v>
      </c>
      <c r="M14" s="149">
        <v>5</v>
      </c>
      <c r="N14" s="149"/>
      <c r="O14" s="149">
        <v>14</v>
      </c>
      <c r="P14" s="149">
        <v>7</v>
      </c>
      <c r="Q14" s="45">
        <f>SUM(B14:P14)</f>
        <v>107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134</v>
      </c>
      <c r="D15" s="50" t="s">
        <v>31</v>
      </c>
      <c r="E15" s="50">
        <v>1682</v>
      </c>
      <c r="F15" s="50" t="s">
        <v>32</v>
      </c>
      <c r="G15" s="50">
        <v>136</v>
      </c>
      <c r="H15" s="50" t="s">
        <v>33</v>
      </c>
      <c r="I15" s="50">
        <v>217</v>
      </c>
      <c r="J15" s="50" t="s">
        <v>34</v>
      </c>
      <c r="K15" s="50"/>
      <c r="L15" s="50">
        <v>34</v>
      </c>
      <c r="M15" s="50" t="s">
        <v>35</v>
      </c>
      <c r="N15" s="51"/>
      <c r="O15" s="48">
        <v>166</v>
      </c>
      <c r="P15" s="50" t="s">
        <v>36</v>
      </c>
      <c r="Q15" s="50">
        <f>C15+C16+E15+G15+I15+L15+O15+O16</f>
        <v>2455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>
        <v>0</v>
      </c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86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61097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61058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>
        <f>Q17-Q18</f>
        <v>39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5788</v>
      </c>
      <c r="G30" s="193">
        <f>E12+M12+I12</f>
        <v>9854</v>
      </c>
      <c r="H30" s="193">
        <f>E11+M11+I11</f>
        <v>2271</v>
      </c>
      <c r="I30" s="193">
        <f>SUM(F30:H31)</f>
        <v>17913</v>
      </c>
      <c r="J30" s="195">
        <f>(I30/I37)</f>
        <v>0.66339530405155178</v>
      </c>
      <c r="K30" s="189"/>
      <c r="L30" s="193">
        <f>E9+M9+I9</f>
        <v>22393</v>
      </c>
      <c r="M30" s="195">
        <f>L30/L37</f>
        <v>0.71014492753623193</v>
      </c>
      <c r="N30" s="189"/>
      <c r="O30" s="197">
        <f>SUM(I30+L30)</f>
        <v>40306</v>
      </c>
      <c r="P30" s="199">
        <f>O30/O37</f>
        <v>0.68857948236098065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2678</v>
      </c>
      <c r="G32" s="191">
        <f>B12+D12+J12+K12+O12</f>
        <v>0</v>
      </c>
      <c r="H32" s="191">
        <f>B11+D11+J11+K11+O11</f>
        <v>0</v>
      </c>
      <c r="I32" s="191">
        <f>SUM(F32:H33)</f>
        <v>2678</v>
      </c>
      <c r="J32" s="203">
        <f>I32/I37</f>
        <v>9.9177838678616403E-2</v>
      </c>
      <c r="K32" s="201"/>
      <c r="L32" s="191">
        <f>B9+D9+J9+K9+O9</f>
        <v>2850</v>
      </c>
      <c r="M32" s="203">
        <f>L32/L37</f>
        <v>9.038150508990582E-2</v>
      </c>
      <c r="N32" s="201"/>
      <c r="O32" s="205">
        <f t="shared" ref="O32" si="2">SUM(I32+L32)</f>
        <v>5528</v>
      </c>
      <c r="P32" s="207">
        <f>O32/O37</f>
        <v>9.4439224395660715E-2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C10+F10+G10+L10+N10+H10+P10</f>
        <v>0</v>
      </c>
      <c r="G34" s="191">
        <f>L12+N12+C12+F12+G12+H12+P12</f>
        <v>2539</v>
      </c>
      <c r="H34" s="191">
        <f>L11+N11+C11+F11+G11+H11+P11</f>
        <v>3872</v>
      </c>
      <c r="I34" s="191">
        <f>SUM(F34:H36)</f>
        <v>6411</v>
      </c>
      <c r="J34" s="203">
        <f>I34/I37</f>
        <v>0.23742685726983187</v>
      </c>
      <c r="K34" s="201"/>
      <c r="L34" s="191">
        <f>L9+N9+C9+F9+G9+H9+P9</f>
        <v>6290</v>
      </c>
      <c r="M34" s="203">
        <f>L34/L37</f>
        <v>0.19947356737386229</v>
      </c>
      <c r="N34" s="201"/>
      <c r="O34" s="205">
        <f>SUM(I34+L34)</f>
        <v>12701</v>
      </c>
      <c r="P34" s="207">
        <f>O34/O37</f>
        <v>0.21698129324335869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8466</v>
      </c>
      <c r="G37" s="108">
        <f>SUM(G30:G36)</f>
        <v>12393</v>
      </c>
      <c r="H37" s="108">
        <f>SUM(H30:H36)</f>
        <v>6143</v>
      </c>
      <c r="I37" s="108">
        <f>SUM(F37:H37)</f>
        <v>27002</v>
      </c>
      <c r="J37" s="109">
        <f>SUM(J30:J36)</f>
        <v>1</v>
      </c>
      <c r="K37" s="110"/>
      <c r="L37" s="108">
        <f>SUM(L30:L36)</f>
        <v>31533</v>
      </c>
      <c r="M37" s="111">
        <f>SUM(M30:M36)</f>
        <v>1</v>
      </c>
      <c r="N37" s="110"/>
      <c r="O37" s="112">
        <f>SUM(O30:O36)</f>
        <v>58535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86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23</v>
      </c>
      <c r="B59" s="67">
        <f>IF(B9= 0,0,(B9-B80)/B80)</f>
        <v>1.0238907849829351E-2</v>
      </c>
      <c r="C59" s="67">
        <f>IF(C9= 0,0,(C9-C80)/C80)</f>
        <v>8.0321285140562242E-3</v>
      </c>
      <c r="D59" s="67">
        <f t="shared" ref="D59:Q59" si="3">IF(D9= 0,0,(D9-D80)/D80)</f>
        <v>5.4744525547445258E-3</v>
      </c>
      <c r="E59" s="67">
        <f t="shared" si="3"/>
        <v>-4.3103448275862068E-3</v>
      </c>
      <c r="F59" s="67">
        <f t="shared" si="3"/>
        <v>1.3245033112582781E-2</v>
      </c>
      <c r="G59" s="67">
        <f t="shared" si="3"/>
        <v>2.1739130434782608E-2</v>
      </c>
      <c r="H59" s="67">
        <f t="shared" si="3"/>
        <v>0</v>
      </c>
      <c r="I59" s="67">
        <f t="shared" si="3"/>
        <v>4.2770352369380319E-3</v>
      </c>
      <c r="J59" s="67">
        <f t="shared" si="3"/>
        <v>1.4285714285714286E-3</v>
      </c>
      <c r="K59" s="67">
        <f t="shared" si="3"/>
        <v>0</v>
      </c>
      <c r="L59" s="67">
        <f t="shared" si="3"/>
        <v>2.624097966324076E-3</v>
      </c>
      <c r="M59" s="67">
        <f t="shared" si="3"/>
        <v>4.6916890080428951E-3</v>
      </c>
      <c r="N59" s="67">
        <f t="shared" si="3"/>
        <v>4.2735042735042739E-3</v>
      </c>
      <c r="O59" s="67">
        <f t="shared" si="3"/>
        <v>0</v>
      </c>
      <c r="P59" s="67">
        <f t="shared" si="3"/>
        <v>0</v>
      </c>
      <c r="Q59" s="67">
        <f t="shared" si="3"/>
        <v>3.8520310709283076E-3</v>
      </c>
      <c r="R59" s="66"/>
      <c r="S59" s="15">
        <f>Q9-Q81</f>
        <v>23039</v>
      </c>
      <c r="T59" s="70">
        <f>Q59</f>
        <v>3.8520310709283076E-3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K60" si="4">IF(B11= 0,0,(B11-B82)/B82)</f>
        <v>0</v>
      </c>
      <c r="C60" s="67">
        <f t="shared" si="4"/>
        <v>4.6296296296296294E-3</v>
      </c>
      <c r="D60" s="67">
        <f t="shared" si="4"/>
        <v>0</v>
      </c>
      <c r="E60" s="67">
        <f t="shared" si="4"/>
        <v>-4.6632124352331605E-2</v>
      </c>
      <c r="F60" s="67">
        <f t="shared" si="4"/>
        <v>0</v>
      </c>
      <c r="G60" s="67">
        <f t="shared" si="4"/>
        <v>0</v>
      </c>
      <c r="H60" s="67">
        <f t="shared" si="4"/>
        <v>-1.5625E-2</v>
      </c>
      <c r="I60" s="67">
        <f t="shared" si="4"/>
        <v>4.0295500335795834E-3</v>
      </c>
      <c r="J60" s="67">
        <f t="shared" si="4"/>
        <v>0</v>
      </c>
      <c r="K60" s="67">
        <f t="shared" si="4"/>
        <v>0</v>
      </c>
      <c r="L60" s="67">
        <f t="shared" ref="L60:Q60" si="5">IF(L11= 0,0,(L11-L82)/L82)</f>
        <v>3.4863451481696689E-3</v>
      </c>
      <c r="M60" s="67">
        <f t="shared" si="5"/>
        <v>0</v>
      </c>
      <c r="N60" s="67">
        <f t="shared" si="5"/>
        <v>-1.0443864229765013E-2</v>
      </c>
      <c r="O60" s="67">
        <f t="shared" si="5"/>
        <v>0</v>
      </c>
      <c r="P60" s="68">
        <f t="shared" si="5"/>
        <v>2.1691973969631237E-3</v>
      </c>
      <c r="Q60" s="68">
        <f t="shared" si="5"/>
        <v>4.8859934853420198E-4</v>
      </c>
      <c r="R60" s="66"/>
      <c r="S60" s="15" t="e">
        <f>#REF!-Q82</f>
        <v>#REF!</v>
      </c>
      <c r="T60" s="70">
        <f>Q60</f>
        <v>4.8859934853420198E-4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-3.4090909090909088E-2</v>
      </c>
      <c r="C61" s="67">
        <f t="shared" ref="C61:Q61" si="6">IF(C10= 0,0,(C10-C81)/C81)</f>
        <v>0</v>
      </c>
      <c r="D61" s="67">
        <f>IF(D10= 0,0,(D10-D81)/D81)</f>
        <v>1.8264840182648401E-2</v>
      </c>
      <c r="E61" s="67">
        <f t="shared" si="6"/>
        <v>8.1967213114754092E-2</v>
      </c>
      <c r="F61" s="67">
        <f t="shared" si="6"/>
        <v>0</v>
      </c>
      <c r="G61" s="67">
        <f t="shared" si="6"/>
        <v>0</v>
      </c>
      <c r="H61" s="67">
        <f t="shared" si="6"/>
        <v>0</v>
      </c>
      <c r="I61" s="67">
        <f t="shared" si="6"/>
        <v>-1.1252813203300824E-3</v>
      </c>
      <c r="J61" s="67">
        <f t="shared" si="6"/>
        <v>-2.0427112349117919E-2</v>
      </c>
      <c r="K61" s="67">
        <f t="shared" si="6"/>
        <v>3.3444816053511705E-3</v>
      </c>
      <c r="L61" s="67">
        <f t="shared" si="6"/>
        <v>0</v>
      </c>
      <c r="M61" s="67">
        <f t="shared" si="6"/>
        <v>-0.01</v>
      </c>
      <c r="N61" s="67">
        <f t="shared" si="6"/>
        <v>0</v>
      </c>
      <c r="O61" s="67">
        <f t="shared" si="6"/>
        <v>-2.9469548133595285E-3</v>
      </c>
      <c r="P61" s="67">
        <f t="shared" si="6"/>
        <v>0</v>
      </c>
      <c r="Q61" s="67">
        <f t="shared" si="6"/>
        <v>-3.2964445490934777E-3</v>
      </c>
      <c r="R61" s="66"/>
      <c r="S61" s="15">
        <f>Q10-Q83</f>
        <v>-3981</v>
      </c>
      <c r="T61" s="70">
        <f t="shared" ref="T61:T67" si="7">Q61</f>
        <v>-3.2964445490934777E-3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67">
        <f>IF(B12= 0,0,(B12-B83)/B83)</f>
        <v>0</v>
      </c>
      <c r="C62" s="67">
        <f t="shared" ref="C62:H62" si="8">IF(C12= 0,0,(C12-C83)/C83)</f>
        <v>0</v>
      </c>
      <c r="D62" s="67">
        <f t="shared" si="8"/>
        <v>0</v>
      </c>
      <c r="E62" s="67">
        <f t="shared" si="8"/>
        <v>-9.0909090909090912E-2</v>
      </c>
      <c r="F62" s="67">
        <f t="shared" si="8"/>
        <v>0</v>
      </c>
      <c r="G62" s="67">
        <f t="shared" si="8"/>
        <v>0</v>
      </c>
      <c r="H62" s="67">
        <f t="shared" si="8"/>
        <v>0</v>
      </c>
      <c r="I62" s="72">
        <f>IF(I12= 0,0,(I12-I83)/I83)</f>
        <v>-6.5560335996721984E-3</v>
      </c>
      <c r="J62" s="72">
        <f t="shared" ref="J62:K62" si="9">IF(J12= 0,0,(J12-J83)/J83)</f>
        <v>0</v>
      </c>
      <c r="K62" s="72">
        <f t="shared" si="9"/>
        <v>0</v>
      </c>
      <c r="L62" s="72">
        <f>IF(L12= 0,0,(L12-L83)/L83)</f>
        <v>2.764612954186414E-3</v>
      </c>
      <c r="M62" s="72">
        <f t="shared" ref="M62:P62" si="10">IF(M12= 0,0,(M12-M83)/M83)</f>
        <v>2.8169014084507043E-2</v>
      </c>
      <c r="N62" s="72">
        <f t="shared" si="10"/>
        <v>0</v>
      </c>
      <c r="O62" s="72">
        <f t="shared" si="10"/>
        <v>0</v>
      </c>
      <c r="P62" s="72">
        <f t="shared" si="10"/>
        <v>0</v>
      </c>
      <c r="Q62" s="74">
        <f>IF(Q12= 0,0,(Q12-Q83)/Q83)</f>
        <v>-4.3383947939262474E-3</v>
      </c>
      <c r="R62" s="75"/>
      <c r="S62" s="15">
        <f>Q12-Q84</f>
        <v>-46100</v>
      </c>
      <c r="T62" s="70">
        <f t="shared" si="7"/>
        <v>-4.3383947939262474E-3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0</v>
      </c>
      <c r="C63" s="76">
        <f t="shared" ref="C63:Q63" si="11">(C13-C84)/C84</f>
        <v>6.1082024432809771E-3</v>
      </c>
      <c r="D63" s="76">
        <f t="shared" si="11"/>
        <v>9.126466753585397E-3</v>
      </c>
      <c r="E63" s="76">
        <f t="shared" si="11"/>
        <v>-1.2072434607645875E-2</v>
      </c>
      <c r="F63" s="76">
        <f t="shared" si="11"/>
        <v>7.4349442379182153E-3</v>
      </c>
      <c r="G63" s="76">
        <f t="shared" si="11"/>
        <v>1.7857142857142856E-2</v>
      </c>
      <c r="H63" s="76">
        <f t="shared" si="11"/>
        <v>-8.771929824561403E-3</v>
      </c>
      <c r="I63" s="76">
        <f t="shared" si="11"/>
        <v>6.4589052155659618E-4</v>
      </c>
      <c r="J63" s="76">
        <f t="shared" si="11"/>
        <v>-1.1817670230725942E-2</v>
      </c>
      <c r="K63" s="76">
        <f t="shared" si="11"/>
        <v>1.4450867052023121E-3</v>
      </c>
      <c r="L63" s="76">
        <f t="shared" si="11"/>
        <v>2.8325402220711533E-3</v>
      </c>
      <c r="M63" s="76">
        <f t="shared" si="11"/>
        <v>2.6656511805026656E-3</v>
      </c>
      <c r="N63" s="76">
        <f t="shared" si="11"/>
        <v>-4.8622366288492711E-3</v>
      </c>
      <c r="O63" s="76">
        <f t="shared" si="11"/>
        <v>-1.5568240788790867E-3</v>
      </c>
      <c r="P63" s="76">
        <f t="shared" si="11"/>
        <v>1.2195121951219512E-3</v>
      </c>
      <c r="Q63" s="76">
        <f t="shared" si="11"/>
        <v>7.1803463662318569E-4</v>
      </c>
      <c r="R63" s="79"/>
      <c r="S63" s="15">
        <f t="shared" ref="S63:S67" si="12">Q13-Q85</f>
        <v>58430</v>
      </c>
      <c r="T63" s="70">
        <f t="shared" si="7"/>
        <v>7.1803463662318569E-4</v>
      </c>
    </row>
    <row r="64" spans="1:26" ht="20.25" customHeight="1" thickBot="1" x14ac:dyDescent="0.3">
      <c r="A64" s="41" t="s">
        <v>28</v>
      </c>
      <c r="B64" s="80">
        <f t="shared" ref="B64:K64" si="13">IF(B14=0,0,((B14-B85)/B85))</f>
        <v>0</v>
      </c>
      <c r="C64" s="80">
        <f t="shared" si="13"/>
        <v>0</v>
      </c>
      <c r="D64" s="80">
        <f t="shared" si="13"/>
        <v>0</v>
      </c>
      <c r="E64" s="80">
        <f t="shared" si="13"/>
        <v>0</v>
      </c>
      <c r="F64" s="80">
        <f t="shared" si="13"/>
        <v>0</v>
      </c>
      <c r="G64" s="80">
        <f t="shared" si="13"/>
        <v>0</v>
      </c>
      <c r="H64" s="80">
        <f t="shared" si="13"/>
        <v>4.3478260869565216E-2</v>
      </c>
      <c r="I64" s="80">
        <f t="shared" si="13"/>
        <v>2.9411764705882353E-2</v>
      </c>
      <c r="J64" s="80">
        <f t="shared" si="13"/>
        <v>6.25E-2</v>
      </c>
      <c r="K64" s="80">
        <f t="shared" si="13"/>
        <v>0</v>
      </c>
      <c r="L64" s="80">
        <f>IF(L85=0,0,((L14-L85)/L85))</f>
        <v>0</v>
      </c>
      <c r="M64" s="80">
        <f>IF(M14=0,0,((M14-M85)/M85))</f>
        <v>0</v>
      </c>
      <c r="N64" s="80">
        <f>IF(N14=0,0,((N14-N85)/N85))</f>
        <v>0</v>
      </c>
      <c r="O64" s="80">
        <f>IF(O14=0,0,((O14-O85)/O85))</f>
        <v>-6.6666666666666666E-2</v>
      </c>
      <c r="P64" s="81">
        <f>IF(P14=0,0,((P14-P85)/P85))</f>
        <v>0</v>
      </c>
      <c r="Q64" s="82">
        <f>IF(Q14=0,0,((Q14-Q85)/Q85))</f>
        <v>1.9047619047619049E-2</v>
      </c>
      <c r="R64" s="83"/>
      <c r="S64" s="15">
        <f t="shared" si="12"/>
        <v>-2353</v>
      </c>
      <c r="T64" s="70">
        <f t="shared" si="7"/>
        <v>1.9047619047619049E-2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7.5187969924812026E-3</v>
      </c>
      <c r="D65" s="86" t="s">
        <v>31</v>
      </c>
      <c r="E65" s="87">
        <f>(E15-E86)/E86</f>
        <v>-5.941770647653001E-4</v>
      </c>
      <c r="F65" s="86" t="s">
        <v>32</v>
      </c>
      <c r="G65" s="87">
        <f>(G15-G86)/G86</f>
        <v>7.4074074074074077E-3</v>
      </c>
      <c r="H65" s="86" t="s">
        <v>33</v>
      </c>
      <c r="I65" s="87">
        <f>(I15-I86)/I86</f>
        <v>-2.6905829596412557E-2</v>
      </c>
      <c r="J65" s="86" t="s">
        <v>34</v>
      </c>
      <c r="K65" s="86"/>
      <c r="L65" s="87">
        <f>(L15-L86)/L86</f>
        <v>0</v>
      </c>
      <c r="M65" s="86" t="s">
        <v>35</v>
      </c>
      <c r="N65" s="88"/>
      <c r="O65" s="89">
        <f>(O15-O86)/O86</f>
        <v>-5.9880239520958087E-3</v>
      </c>
      <c r="P65" s="86" t="s">
        <v>36</v>
      </c>
      <c r="Q65" s="87">
        <f>(Q15-Q86)/Q86</f>
        <v>-2.0325203252032522E-3</v>
      </c>
      <c r="R65" s="51"/>
      <c r="S65" s="15">
        <f>Q15-Q87</f>
        <v>2455</v>
      </c>
      <c r="T65" s="70">
        <f t="shared" si="7"/>
        <v>-2.0325203252032522E-3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2.3809523809523808E-2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6.3873693864849811E-4</v>
      </c>
      <c r="R67" s="51"/>
      <c r="S67" s="15">
        <f t="shared" si="12"/>
        <v>137</v>
      </c>
      <c r="T67" s="70">
        <f t="shared" si="7"/>
        <v>6.3873693864849811E-4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43101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23</v>
      </c>
      <c r="B80" s="23">
        <v>293</v>
      </c>
      <c r="C80" s="23">
        <v>498</v>
      </c>
      <c r="D80" s="23">
        <v>548</v>
      </c>
      <c r="E80" s="23">
        <v>232</v>
      </c>
      <c r="F80" s="23">
        <v>151</v>
      </c>
      <c r="G80" s="23">
        <v>46</v>
      </c>
      <c r="H80" s="23">
        <v>50</v>
      </c>
      <c r="I80" s="23">
        <v>20575</v>
      </c>
      <c r="J80" s="23">
        <v>700</v>
      </c>
      <c r="K80" s="23">
        <v>393</v>
      </c>
      <c r="L80" s="23">
        <v>4573</v>
      </c>
      <c r="M80" s="23">
        <v>1492</v>
      </c>
      <c r="N80" s="23">
        <v>234</v>
      </c>
      <c r="O80" s="23">
        <v>909</v>
      </c>
      <c r="P80" s="24">
        <v>718</v>
      </c>
      <c r="Q80" s="25">
        <f>SUM(B80:P80)</f>
        <v>31412</v>
      </c>
      <c r="R80" s="26">
        <f>Q80/Q84</f>
        <v>0.53702152394303593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23">
        <v>88</v>
      </c>
      <c r="C81" s="23"/>
      <c r="D81" s="23">
        <v>219</v>
      </c>
      <c r="E81" s="23">
        <v>61</v>
      </c>
      <c r="F81" s="23"/>
      <c r="G81" s="23"/>
      <c r="H81" s="23"/>
      <c r="I81" s="23">
        <v>5332</v>
      </c>
      <c r="J81" s="23">
        <v>1077</v>
      </c>
      <c r="K81" s="23">
        <v>299</v>
      </c>
      <c r="L81" s="23"/>
      <c r="M81" s="23">
        <v>400</v>
      </c>
      <c r="N81" s="23"/>
      <c r="O81" s="23">
        <v>1018</v>
      </c>
      <c r="P81" s="24"/>
      <c r="Q81" s="25">
        <f t="shared" ref="Q81:Q83" si="14">SUM(B81:P81)</f>
        <v>8494</v>
      </c>
      <c r="R81" s="26">
        <f>Q81/Q84</f>
        <v>0.14521395722565092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80</v>
      </c>
      <c r="B82" s="29"/>
      <c r="C82" s="29">
        <v>648</v>
      </c>
      <c r="D82" s="29"/>
      <c r="E82" s="29">
        <v>193</v>
      </c>
      <c r="F82" s="29">
        <v>118</v>
      </c>
      <c r="G82" s="29">
        <v>10</v>
      </c>
      <c r="H82" s="29">
        <v>64</v>
      </c>
      <c r="I82" s="29">
        <v>1489</v>
      </c>
      <c r="J82" s="29"/>
      <c r="K82" s="29"/>
      <c r="L82" s="29">
        <v>1721</v>
      </c>
      <c r="M82" s="29">
        <v>592</v>
      </c>
      <c r="N82" s="29">
        <v>383</v>
      </c>
      <c r="O82" s="29"/>
      <c r="P82" s="30">
        <v>922</v>
      </c>
      <c r="Q82" s="31">
        <f t="shared" si="14"/>
        <v>6140</v>
      </c>
      <c r="R82" s="32">
        <f>Q82/Q84</f>
        <v>0.10496982544919906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33"/>
      <c r="C83" s="33"/>
      <c r="D83" s="33"/>
      <c r="E83" s="33">
        <v>11</v>
      </c>
      <c r="F83" s="33"/>
      <c r="G83" s="33"/>
      <c r="H83" s="33"/>
      <c r="I83" s="33">
        <v>9762</v>
      </c>
      <c r="J83" s="33"/>
      <c r="K83" s="33"/>
      <c r="L83" s="33">
        <v>2532</v>
      </c>
      <c r="M83" s="33">
        <v>142</v>
      </c>
      <c r="N83" s="33"/>
      <c r="O83" s="33"/>
      <c r="P83" s="34"/>
      <c r="Q83" s="35">
        <f t="shared" si="14"/>
        <v>12447</v>
      </c>
      <c r="R83" s="36">
        <f>Q83/Q84</f>
        <v>0.2127946933821141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f t="shared" ref="B84:P84" si="15">SUM(B80:B83)</f>
        <v>381</v>
      </c>
      <c r="C84" s="38">
        <f t="shared" si="15"/>
        <v>1146</v>
      </c>
      <c r="D84" s="38">
        <f t="shared" si="15"/>
        <v>767</v>
      </c>
      <c r="E84" s="38">
        <f t="shared" si="15"/>
        <v>497</v>
      </c>
      <c r="F84" s="38">
        <f t="shared" si="15"/>
        <v>269</v>
      </c>
      <c r="G84" s="38">
        <f t="shared" si="15"/>
        <v>56</v>
      </c>
      <c r="H84" s="38">
        <f t="shared" si="15"/>
        <v>114</v>
      </c>
      <c r="I84" s="38">
        <f t="shared" si="15"/>
        <v>37158</v>
      </c>
      <c r="J84" s="38">
        <f t="shared" si="15"/>
        <v>1777</v>
      </c>
      <c r="K84" s="38">
        <f t="shared" si="15"/>
        <v>692</v>
      </c>
      <c r="L84" s="38">
        <f t="shared" si="15"/>
        <v>8826</v>
      </c>
      <c r="M84" s="38">
        <f t="shared" si="15"/>
        <v>2626</v>
      </c>
      <c r="N84" s="38">
        <f t="shared" si="15"/>
        <v>617</v>
      </c>
      <c r="O84" s="38">
        <f t="shared" si="15"/>
        <v>1927</v>
      </c>
      <c r="P84" s="38">
        <f t="shared" si="15"/>
        <v>1640</v>
      </c>
      <c r="Q84" s="39">
        <f>SUM(B84:P84)</f>
        <v>58493</v>
      </c>
      <c r="R84" s="40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42"/>
      <c r="C85" s="42"/>
      <c r="D85" s="42">
        <v>4</v>
      </c>
      <c r="E85" s="42"/>
      <c r="F85" s="42"/>
      <c r="G85" s="42"/>
      <c r="H85" s="42">
        <v>23</v>
      </c>
      <c r="I85" s="42">
        <v>34</v>
      </c>
      <c r="J85" s="42">
        <v>16</v>
      </c>
      <c r="K85" s="42"/>
      <c r="L85" s="43">
        <v>1</v>
      </c>
      <c r="M85" s="42">
        <v>5</v>
      </c>
      <c r="N85" s="42"/>
      <c r="O85" s="42">
        <v>15</v>
      </c>
      <c r="P85" s="44">
        <v>7</v>
      </c>
      <c r="Q85" s="45">
        <f>SUM(B85:P85)</f>
        <v>105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133</v>
      </c>
      <c r="D86" s="50" t="s">
        <v>31</v>
      </c>
      <c r="E86" s="50">
        <v>1683</v>
      </c>
      <c r="F86" s="50" t="s">
        <v>32</v>
      </c>
      <c r="G86" s="50">
        <v>135</v>
      </c>
      <c r="H86" s="50" t="s">
        <v>33</v>
      </c>
      <c r="I86" s="50">
        <v>223</v>
      </c>
      <c r="J86" s="50" t="s">
        <v>34</v>
      </c>
      <c r="K86" s="50"/>
      <c r="L86" s="50">
        <v>34</v>
      </c>
      <c r="M86" s="50" t="s">
        <v>35</v>
      </c>
      <c r="N86" s="51"/>
      <c r="O86" s="48">
        <v>167</v>
      </c>
      <c r="P86" s="50" t="s">
        <v>36</v>
      </c>
      <c r="Q86" s="50">
        <f>C86+C87+E86+G86+I86+L86+O86+O87</f>
        <v>2460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85</v>
      </c>
      <c r="B87" s="48" t="s">
        <v>84</v>
      </c>
      <c r="C87" s="49">
        <v>1</v>
      </c>
      <c r="D87" s="50" t="s">
        <v>36</v>
      </c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84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f>Q84+Q85+Q86</f>
        <v>61058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60960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>
        <f>Q88-Q89</f>
        <v>98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D12" sqref="D12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43160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23</v>
      </c>
      <c r="B9" s="150">
        <v>312</v>
      </c>
      <c r="C9" s="150">
        <v>502</v>
      </c>
      <c r="D9" s="150">
        <v>558</v>
      </c>
      <c r="E9" s="150">
        <v>231</v>
      </c>
      <c r="F9" s="150">
        <v>153</v>
      </c>
      <c r="G9" s="150">
        <v>48</v>
      </c>
      <c r="H9" s="150">
        <v>52</v>
      </c>
      <c r="I9" s="150">
        <v>20719</v>
      </c>
      <c r="J9" s="150">
        <v>703</v>
      </c>
      <c r="K9" s="150">
        <v>389</v>
      </c>
      <c r="L9" s="150">
        <v>4609</v>
      </c>
      <c r="M9" s="150">
        <v>1510</v>
      </c>
      <c r="N9" s="150">
        <v>237</v>
      </c>
      <c r="O9" s="150">
        <v>914</v>
      </c>
      <c r="P9" s="150">
        <v>718</v>
      </c>
      <c r="Q9" s="25">
        <f>SUM(B9:P9)</f>
        <v>31655</v>
      </c>
      <c r="R9" s="26">
        <f>Q9/Q13</f>
        <v>0.53864347944459567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150">
        <v>90</v>
      </c>
      <c r="C10" s="150"/>
      <c r="D10" s="150">
        <v>223</v>
      </c>
      <c r="E10" s="150">
        <v>69</v>
      </c>
      <c r="F10" s="150"/>
      <c r="G10" s="150"/>
      <c r="H10" s="150"/>
      <c r="I10" s="150">
        <v>5387</v>
      </c>
      <c r="J10" s="150">
        <v>1047</v>
      </c>
      <c r="K10" s="150">
        <v>298</v>
      </c>
      <c r="L10" s="150"/>
      <c r="M10" s="150">
        <v>399</v>
      </c>
      <c r="N10" s="150"/>
      <c r="O10" s="150">
        <v>1018</v>
      </c>
      <c r="P10" s="150"/>
      <c r="Q10" s="25">
        <f t="shared" ref="Q10:Q12" si="0">SUM(B10:P10)</f>
        <v>8531</v>
      </c>
      <c r="R10" s="26">
        <f>Q10/Q13</f>
        <v>0.14516403484889737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148"/>
      <c r="C11" s="148">
        <v>651</v>
      </c>
      <c r="D11" s="148"/>
      <c r="E11" s="148">
        <v>183</v>
      </c>
      <c r="F11" s="148">
        <v>120</v>
      </c>
      <c r="G11" s="148">
        <v>9</v>
      </c>
      <c r="H11" s="148">
        <v>61</v>
      </c>
      <c r="I11" s="148">
        <v>1507</v>
      </c>
      <c r="J11" s="148"/>
      <c r="K11" s="148"/>
      <c r="L11" s="148">
        <v>1731</v>
      </c>
      <c r="M11" s="148">
        <v>583</v>
      </c>
      <c r="N11" s="148">
        <v>384</v>
      </c>
      <c r="O11" s="148"/>
      <c r="P11" s="148">
        <v>920</v>
      </c>
      <c r="Q11" s="31">
        <f t="shared" si="0"/>
        <v>6149</v>
      </c>
      <c r="R11" s="32">
        <f>Q11/Q13</f>
        <v>0.10463177239313913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150"/>
      <c r="C12" s="150"/>
      <c r="D12" s="150"/>
      <c r="E12" s="150">
        <v>10</v>
      </c>
      <c r="F12" s="150"/>
      <c r="G12" s="150"/>
      <c r="H12" s="150"/>
      <c r="I12" s="150">
        <v>9718</v>
      </c>
      <c r="J12" s="150"/>
      <c r="K12" s="150"/>
      <c r="L12" s="150">
        <v>2550</v>
      </c>
      <c r="M12" s="150">
        <v>155</v>
      </c>
      <c r="N12" s="150"/>
      <c r="O12" s="150"/>
      <c r="P12" s="150"/>
      <c r="Q12" s="35">
        <f t="shared" si="0"/>
        <v>12433</v>
      </c>
      <c r="R12" s="36">
        <f>Q12/Q13</f>
        <v>0.21156071331336782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>SUM(B9:B12)</f>
        <v>402</v>
      </c>
      <c r="C13" s="38">
        <f t="shared" ref="C13:P13" si="1">SUM(C9:C12)</f>
        <v>1153</v>
      </c>
      <c r="D13" s="38">
        <f t="shared" si="1"/>
        <v>781</v>
      </c>
      <c r="E13" s="38">
        <f t="shared" si="1"/>
        <v>493</v>
      </c>
      <c r="F13" s="38">
        <f t="shared" si="1"/>
        <v>273</v>
      </c>
      <c r="G13" s="38">
        <f t="shared" si="1"/>
        <v>57</v>
      </c>
      <c r="H13" s="38">
        <f t="shared" si="1"/>
        <v>113</v>
      </c>
      <c r="I13" s="38">
        <f t="shared" si="1"/>
        <v>37331</v>
      </c>
      <c r="J13" s="38">
        <f t="shared" si="1"/>
        <v>1750</v>
      </c>
      <c r="K13" s="38">
        <f t="shared" si="1"/>
        <v>687</v>
      </c>
      <c r="L13" s="38">
        <f t="shared" si="1"/>
        <v>8890</v>
      </c>
      <c r="M13" s="38">
        <f t="shared" si="1"/>
        <v>2647</v>
      </c>
      <c r="N13" s="38">
        <f t="shared" si="1"/>
        <v>621</v>
      </c>
      <c r="O13" s="38">
        <f t="shared" si="1"/>
        <v>1932</v>
      </c>
      <c r="P13" s="38">
        <f t="shared" si="1"/>
        <v>1638</v>
      </c>
      <c r="Q13" s="39">
        <f>SUM(B13:P13)</f>
        <v>58768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33</v>
      </c>
      <c r="J14" s="149">
        <v>18</v>
      </c>
      <c r="K14" s="149"/>
      <c r="L14" s="149">
        <v>1</v>
      </c>
      <c r="M14" s="149">
        <v>5</v>
      </c>
      <c r="N14" s="149"/>
      <c r="O14" s="149">
        <v>14</v>
      </c>
      <c r="P14" s="149">
        <v>7</v>
      </c>
      <c r="Q14" s="45">
        <f>SUM(B14:P14)</f>
        <v>106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134</v>
      </c>
      <c r="D15" s="50" t="s">
        <v>31</v>
      </c>
      <c r="E15" s="50">
        <v>1687</v>
      </c>
      <c r="F15" s="50" t="s">
        <v>32</v>
      </c>
      <c r="G15" s="50">
        <v>133</v>
      </c>
      <c r="H15" s="50" t="s">
        <v>33</v>
      </c>
      <c r="I15" s="50">
        <v>218</v>
      </c>
      <c r="J15" s="50" t="s">
        <v>34</v>
      </c>
      <c r="K15" s="50"/>
      <c r="L15" s="50">
        <v>37</v>
      </c>
      <c r="M15" s="50" t="s">
        <v>35</v>
      </c>
      <c r="N15" s="51"/>
      <c r="O15" s="48">
        <v>166</v>
      </c>
      <c r="P15" s="50" t="s">
        <v>36</v>
      </c>
      <c r="Q15" s="50">
        <f>C15+C16+E15+G15+I15+L15+O15+O16</f>
        <v>2462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>
        <v>0</v>
      </c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87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61336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61097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>
        <f>Q17-Q18</f>
        <v>239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 t="s">
        <v>88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5855</v>
      </c>
      <c r="G30" s="193">
        <f>E12+M12+I12</f>
        <v>9883</v>
      </c>
      <c r="H30" s="193">
        <f>E11+M11+I11</f>
        <v>2273</v>
      </c>
      <c r="I30" s="193">
        <f>SUM(F30:H31)</f>
        <v>18011</v>
      </c>
      <c r="J30" s="195">
        <f>(I30/I37)</f>
        <v>0.66429388116401722</v>
      </c>
      <c r="K30" s="189"/>
      <c r="L30" s="193">
        <f>E9+M9+I9</f>
        <v>22460</v>
      </c>
      <c r="M30" s="195">
        <f>L30/L37</f>
        <v>0.70952456168061917</v>
      </c>
      <c r="N30" s="189"/>
      <c r="O30" s="197">
        <f>SUM(I30+L30)</f>
        <v>40471</v>
      </c>
      <c r="P30" s="199">
        <f>O30/O37</f>
        <v>0.68865709229512662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2676</v>
      </c>
      <c r="G32" s="191">
        <f>B12+D12+J12+K12+O12</f>
        <v>0</v>
      </c>
      <c r="H32" s="191">
        <f>B11+D11+J11+K11+O11</f>
        <v>0</v>
      </c>
      <c r="I32" s="191">
        <f>SUM(F32:H33)</f>
        <v>2676</v>
      </c>
      <c r="J32" s="203">
        <f>I32/I37</f>
        <v>9.8698041529893407E-2</v>
      </c>
      <c r="K32" s="201"/>
      <c r="L32" s="191">
        <f>B9+D9+J9+K9+O9</f>
        <v>2876</v>
      </c>
      <c r="M32" s="203">
        <f>L32/L37</f>
        <v>9.0854525351445267E-2</v>
      </c>
      <c r="N32" s="201"/>
      <c r="O32" s="205">
        <f t="shared" ref="O32" si="2">SUM(I32+L32)</f>
        <v>5552</v>
      </c>
      <c r="P32" s="207">
        <f>O32/O37</f>
        <v>9.4473182684454121E-2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C10+F10+G10+L10+N10+H10+P10</f>
        <v>0</v>
      </c>
      <c r="G34" s="191">
        <f>L12+N12+C12+F12+G12+H12+P12</f>
        <v>2550</v>
      </c>
      <c r="H34" s="191">
        <f>L11+N11+C11+F11+G11+H11+P11</f>
        <v>3876</v>
      </c>
      <c r="I34" s="191">
        <f>SUM(F34:H36)</f>
        <v>6426</v>
      </c>
      <c r="J34" s="203">
        <f>I34/I37</f>
        <v>0.23700807730608933</v>
      </c>
      <c r="K34" s="201"/>
      <c r="L34" s="191">
        <f>L9+N9+C9+F9+G9+H9+P9</f>
        <v>6319</v>
      </c>
      <c r="M34" s="203">
        <f>L34/L37</f>
        <v>0.19962091296793555</v>
      </c>
      <c r="N34" s="201"/>
      <c r="O34" s="205">
        <f>SUM(I34+L34)</f>
        <v>12745</v>
      </c>
      <c r="P34" s="207">
        <f>O34/O37</f>
        <v>0.21686972502041926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8531</v>
      </c>
      <c r="G37" s="108">
        <f>SUM(G30:G36)</f>
        <v>12433</v>
      </c>
      <c r="H37" s="108">
        <f>SUM(H30:H36)</f>
        <v>6149</v>
      </c>
      <c r="I37" s="108">
        <f>SUM(F37:H37)</f>
        <v>27113</v>
      </c>
      <c r="J37" s="109">
        <f>SUM(J30:J36)</f>
        <v>0.99999999999999989</v>
      </c>
      <c r="K37" s="110"/>
      <c r="L37" s="108">
        <f>SUM(L30:L36)</f>
        <v>31655</v>
      </c>
      <c r="M37" s="111">
        <f>SUM(M30:M36)</f>
        <v>1</v>
      </c>
      <c r="N37" s="110"/>
      <c r="O37" s="112">
        <f>SUM(O30:O36)</f>
        <v>58768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87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23</v>
      </c>
      <c r="B59" s="67">
        <f>IF(B9= 0,0,(B9-B80)/B80)</f>
        <v>5.4054054054054057E-2</v>
      </c>
      <c r="C59" s="67">
        <f>IF(C9= 0,0,(C9-C80)/C80)</f>
        <v>0</v>
      </c>
      <c r="D59" s="67">
        <f t="shared" ref="D59:Q59" si="3">IF(D9= 0,0,(D9-D80)/D80)</f>
        <v>1.2704174228675136E-2</v>
      </c>
      <c r="E59" s="67">
        <f t="shared" si="3"/>
        <v>0</v>
      </c>
      <c r="F59" s="67">
        <f t="shared" si="3"/>
        <v>0</v>
      </c>
      <c r="G59" s="67">
        <f t="shared" si="3"/>
        <v>2.1276595744680851E-2</v>
      </c>
      <c r="H59" s="67">
        <f t="shared" si="3"/>
        <v>0.04</v>
      </c>
      <c r="I59" s="67">
        <f t="shared" si="3"/>
        <v>2.7101582538837537E-3</v>
      </c>
      <c r="J59" s="67">
        <f t="shared" si="3"/>
        <v>2.8530670470756064E-3</v>
      </c>
      <c r="K59" s="67">
        <f t="shared" si="3"/>
        <v>-1.0178117048346057E-2</v>
      </c>
      <c r="L59" s="67">
        <f t="shared" si="3"/>
        <v>5.2344601962922574E-3</v>
      </c>
      <c r="M59" s="67">
        <f t="shared" si="3"/>
        <v>7.3382254836557703E-3</v>
      </c>
      <c r="N59" s="67">
        <f t="shared" si="3"/>
        <v>8.5106382978723406E-3</v>
      </c>
      <c r="O59" s="67">
        <f t="shared" si="3"/>
        <v>5.5005500550055009E-3</v>
      </c>
      <c r="P59" s="67">
        <f t="shared" si="3"/>
        <v>0</v>
      </c>
      <c r="Q59" s="67">
        <f t="shared" si="3"/>
        <v>3.8689626740240385E-3</v>
      </c>
      <c r="R59" s="66"/>
      <c r="S59" s="15">
        <f>Q9-Q81</f>
        <v>23189</v>
      </c>
      <c r="T59" s="70">
        <f>Q59</f>
        <v>3.8689626740240385E-3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Q60" si="4">IF(B11= 0,0,(B11-B82)/B82)</f>
        <v>0</v>
      </c>
      <c r="C60" s="67">
        <f t="shared" si="4"/>
        <v>0</v>
      </c>
      <c r="D60" s="67">
        <f t="shared" si="4"/>
        <v>0</v>
      </c>
      <c r="E60" s="67">
        <f t="shared" si="4"/>
        <v>-5.434782608695652E-3</v>
      </c>
      <c r="F60" s="67">
        <f t="shared" si="4"/>
        <v>1.6949152542372881E-2</v>
      </c>
      <c r="G60" s="67">
        <f t="shared" si="4"/>
        <v>-0.1</v>
      </c>
      <c r="H60" s="67">
        <f t="shared" si="4"/>
        <v>-3.1746031746031744E-2</v>
      </c>
      <c r="I60" s="67">
        <f t="shared" si="4"/>
        <v>8.0267558528428085E-3</v>
      </c>
      <c r="J60" s="67">
        <f t="shared" si="4"/>
        <v>0</v>
      </c>
      <c r="K60" s="67">
        <f t="shared" si="4"/>
        <v>0</v>
      </c>
      <c r="L60" s="67">
        <f t="shared" si="4"/>
        <v>2.3161551823972205E-3</v>
      </c>
      <c r="M60" s="67">
        <f t="shared" si="4"/>
        <v>-1.5202702702702704E-2</v>
      </c>
      <c r="N60" s="67">
        <f t="shared" si="4"/>
        <v>1.3192612137203167E-2</v>
      </c>
      <c r="O60" s="67">
        <f t="shared" si="4"/>
        <v>0</v>
      </c>
      <c r="P60" s="68">
        <f t="shared" si="4"/>
        <v>-4.329004329004329E-3</v>
      </c>
      <c r="Q60" s="68">
        <f t="shared" si="4"/>
        <v>9.7672147159368387E-4</v>
      </c>
      <c r="R60" s="66"/>
      <c r="S60" s="15" t="e">
        <f>#REF!-Q82</f>
        <v>#REF!</v>
      </c>
      <c r="T60" s="70">
        <f>Q60</f>
        <v>9.7672147159368387E-4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5.8823529411764705E-2</v>
      </c>
      <c r="C61" s="67">
        <f t="shared" ref="C61:Q61" si="5">IF(C10= 0,0,(C10-C81)/C81)</f>
        <v>0</v>
      </c>
      <c r="D61" s="67">
        <f>IF(D10= 0,0,(D10-D81)/D81)</f>
        <v>0</v>
      </c>
      <c r="E61" s="67">
        <f t="shared" si="5"/>
        <v>4.5454545454545456E-2</v>
      </c>
      <c r="F61" s="67">
        <f t="shared" si="5"/>
        <v>0</v>
      </c>
      <c r="G61" s="67">
        <f t="shared" si="5"/>
        <v>0</v>
      </c>
      <c r="H61" s="67">
        <f t="shared" si="5"/>
        <v>0</v>
      </c>
      <c r="I61" s="67">
        <f t="shared" si="5"/>
        <v>1.145324821629741E-2</v>
      </c>
      <c r="J61" s="67">
        <f t="shared" si="5"/>
        <v>-7.5829383886255926E-3</v>
      </c>
      <c r="K61" s="67">
        <f t="shared" si="5"/>
        <v>-6.6666666666666671E-3</v>
      </c>
      <c r="L61" s="67">
        <f t="shared" si="5"/>
        <v>0</v>
      </c>
      <c r="M61" s="67">
        <f t="shared" si="5"/>
        <v>7.575757575757576E-3</v>
      </c>
      <c r="N61" s="67">
        <f t="shared" si="5"/>
        <v>0</v>
      </c>
      <c r="O61" s="67">
        <f t="shared" si="5"/>
        <v>2.9556650246305421E-3</v>
      </c>
      <c r="P61" s="67">
        <f t="shared" si="5"/>
        <v>0</v>
      </c>
      <c r="Q61" s="67">
        <f t="shared" si="5"/>
        <v>7.6777699031419797E-3</v>
      </c>
      <c r="R61" s="66"/>
      <c r="S61" s="15">
        <f>Q10-Q83</f>
        <v>-3862</v>
      </c>
      <c r="T61" s="70">
        <f t="shared" ref="T61:T67" si="6">Q61</f>
        <v>7.6777699031419797E-3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67">
        <f>IF(B12= 0,0,(B12-B83)/B83)</f>
        <v>0</v>
      </c>
      <c r="C62" s="67">
        <f t="shared" ref="C62:H62" si="7">IF(C12= 0,0,(C12-C83)/C83)</f>
        <v>0</v>
      </c>
      <c r="D62" s="67">
        <f t="shared" si="7"/>
        <v>0</v>
      </c>
      <c r="E62" s="67">
        <f t="shared" si="7"/>
        <v>0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72">
        <f>IF(I12= 0,0,(I12-I83)/I83)</f>
        <v>2.0622808826562177E-3</v>
      </c>
      <c r="J62" s="72">
        <f t="shared" ref="J62:K62" si="8">IF(J12= 0,0,(J12-J83)/J83)</f>
        <v>0</v>
      </c>
      <c r="K62" s="72">
        <f t="shared" si="8"/>
        <v>0</v>
      </c>
      <c r="L62" s="72">
        <f>IF(L12= 0,0,(L12-L83)/L83)</f>
        <v>4.3324143363528949E-3</v>
      </c>
      <c r="M62" s="72">
        <f t="shared" ref="M62:P62" si="9">IF(M12= 0,0,(M12-M83)/M83)</f>
        <v>6.1643835616438353E-2</v>
      </c>
      <c r="N62" s="72">
        <f t="shared" si="9"/>
        <v>0</v>
      </c>
      <c r="O62" s="72">
        <f t="shared" si="9"/>
        <v>0</v>
      </c>
      <c r="P62" s="72">
        <f t="shared" si="9"/>
        <v>0</v>
      </c>
      <c r="Q62" s="74">
        <f>IF(Q12= 0,0,(Q12-Q83)/Q83)</f>
        <v>3.2276284999596546E-3</v>
      </c>
      <c r="R62" s="75"/>
      <c r="S62" s="15">
        <f>Q12-Q84</f>
        <v>-46102</v>
      </c>
      <c r="T62" s="70">
        <f t="shared" si="6"/>
        <v>3.2276284999596546E-3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5.5118110236220472E-2</v>
      </c>
      <c r="C63" s="76">
        <f t="shared" ref="C63:Q63" si="10">(C13-C84)/C84</f>
        <v>0</v>
      </c>
      <c r="D63" s="76">
        <f t="shared" si="10"/>
        <v>9.0439276485788107E-3</v>
      </c>
      <c r="E63" s="76">
        <f t="shared" si="10"/>
        <v>4.0733197556008143E-3</v>
      </c>
      <c r="F63" s="76">
        <f t="shared" si="10"/>
        <v>7.3800738007380072E-3</v>
      </c>
      <c r="G63" s="76">
        <f t="shared" si="10"/>
        <v>0</v>
      </c>
      <c r="H63" s="76">
        <f t="shared" si="10"/>
        <v>0</v>
      </c>
      <c r="I63" s="76">
        <f t="shared" si="10"/>
        <v>4.0073153676510138E-3</v>
      </c>
      <c r="J63" s="76">
        <f t="shared" si="10"/>
        <v>-3.4168564920273349E-3</v>
      </c>
      <c r="K63" s="76">
        <f t="shared" si="10"/>
        <v>-8.658008658008658E-3</v>
      </c>
      <c r="L63" s="76">
        <f t="shared" si="10"/>
        <v>4.4062817760705001E-3</v>
      </c>
      <c r="M63" s="76">
        <f t="shared" si="10"/>
        <v>5.3171287504747439E-3</v>
      </c>
      <c r="N63" s="76">
        <f t="shared" si="10"/>
        <v>1.1400651465798045E-2</v>
      </c>
      <c r="O63" s="76">
        <f t="shared" si="10"/>
        <v>4.1580041580041582E-3</v>
      </c>
      <c r="P63" s="76">
        <f t="shared" si="10"/>
        <v>-2.4360535931790498E-3</v>
      </c>
      <c r="Q63" s="76">
        <f t="shared" si="10"/>
        <v>3.980524472537798E-3</v>
      </c>
      <c r="R63" s="79"/>
      <c r="S63" s="15">
        <f t="shared" ref="S63:S67" si="11">Q13-Q85</f>
        <v>58661</v>
      </c>
      <c r="T63" s="70">
        <f t="shared" si="6"/>
        <v>3.980524472537798E-3</v>
      </c>
    </row>
    <row r="64" spans="1:26" ht="20.25" customHeight="1" thickBot="1" x14ac:dyDescent="0.3">
      <c r="A64" s="41" t="s">
        <v>28</v>
      </c>
      <c r="B64" s="80">
        <f t="shared" ref="B64:K64" si="12">IF(B14=0,0,((B14-B85)/B85))</f>
        <v>0</v>
      </c>
      <c r="C64" s="80">
        <f t="shared" si="12"/>
        <v>0</v>
      </c>
      <c r="D64" s="80">
        <f t="shared" si="12"/>
        <v>0</v>
      </c>
      <c r="E64" s="80">
        <f t="shared" si="12"/>
        <v>0</v>
      </c>
      <c r="F64" s="80">
        <f t="shared" si="12"/>
        <v>0</v>
      </c>
      <c r="G64" s="80">
        <f t="shared" si="12"/>
        <v>0</v>
      </c>
      <c r="H64" s="80">
        <f t="shared" si="12"/>
        <v>0</v>
      </c>
      <c r="I64" s="80">
        <f t="shared" si="12"/>
        <v>-5.7142857142857141E-2</v>
      </c>
      <c r="J64" s="80">
        <f t="shared" si="12"/>
        <v>5.8823529411764705E-2</v>
      </c>
      <c r="K64" s="80">
        <f t="shared" si="12"/>
        <v>0</v>
      </c>
      <c r="L64" s="80">
        <f t="shared" ref="L64:Q64" si="13">IF(L14=0,0,((L14-L85)/L85))</f>
        <v>0</v>
      </c>
      <c r="M64" s="80">
        <f t="shared" si="13"/>
        <v>0</v>
      </c>
      <c r="N64" s="80">
        <f t="shared" si="13"/>
        <v>0</v>
      </c>
      <c r="O64" s="80">
        <f t="shared" si="13"/>
        <v>0</v>
      </c>
      <c r="P64" s="81">
        <f t="shared" si="13"/>
        <v>0</v>
      </c>
      <c r="Q64" s="82">
        <f t="shared" si="13"/>
        <v>-9.3457943925233638E-3</v>
      </c>
      <c r="R64" s="83"/>
      <c r="S64" s="15">
        <f t="shared" si="11"/>
        <v>-2349</v>
      </c>
      <c r="T64" s="70">
        <f t="shared" si="6"/>
        <v>-9.3457943925233638E-3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0</v>
      </c>
      <c r="D65" s="86" t="s">
        <v>31</v>
      </c>
      <c r="E65" s="87">
        <f>(E15-E86)/E86</f>
        <v>2.972651605231867E-3</v>
      </c>
      <c r="F65" s="86" t="s">
        <v>32</v>
      </c>
      <c r="G65" s="87">
        <f>(G15-G86)/G86</f>
        <v>-2.2058823529411766E-2</v>
      </c>
      <c r="H65" s="86" t="s">
        <v>33</v>
      </c>
      <c r="I65" s="87">
        <f>(I15-I86)/I86</f>
        <v>4.608294930875576E-3</v>
      </c>
      <c r="J65" s="86" t="s">
        <v>34</v>
      </c>
      <c r="K65" s="86"/>
      <c r="L65" s="87">
        <f>(L15-L86)/L86</f>
        <v>8.8235294117647065E-2</v>
      </c>
      <c r="M65" s="86" t="s">
        <v>35</v>
      </c>
      <c r="N65" s="88"/>
      <c r="O65" s="89">
        <f>(O15-O86)/O86</f>
        <v>0</v>
      </c>
      <c r="P65" s="86" t="s">
        <v>36</v>
      </c>
      <c r="Q65" s="87">
        <f>(Q15-Q86)/Q86</f>
        <v>2.8513238289205704E-3</v>
      </c>
      <c r="R65" s="51"/>
      <c r="S65" s="15">
        <f>Q15-Q87</f>
        <v>2462</v>
      </c>
      <c r="T65" s="70">
        <f t="shared" si="6"/>
        <v>2.8513238289205704E-3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1.1627906976744186E-2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3.9118123639458567E-3</v>
      </c>
      <c r="R67" s="51"/>
      <c r="S67" s="15">
        <f t="shared" si="11"/>
        <v>278</v>
      </c>
      <c r="T67" s="70">
        <f t="shared" si="6"/>
        <v>3.9118123639458567E-3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43132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23</v>
      </c>
      <c r="B80" s="23">
        <v>296</v>
      </c>
      <c r="C80" s="23">
        <v>502</v>
      </c>
      <c r="D80" s="23">
        <v>551</v>
      </c>
      <c r="E80" s="23">
        <v>231</v>
      </c>
      <c r="F80" s="23">
        <v>153</v>
      </c>
      <c r="G80" s="23">
        <v>47</v>
      </c>
      <c r="H80" s="23">
        <v>50</v>
      </c>
      <c r="I80" s="23">
        <v>20663</v>
      </c>
      <c r="J80" s="23">
        <v>701</v>
      </c>
      <c r="K80" s="23">
        <v>393</v>
      </c>
      <c r="L80" s="23">
        <v>4585</v>
      </c>
      <c r="M80" s="23">
        <v>1499</v>
      </c>
      <c r="N80" s="23">
        <v>235</v>
      </c>
      <c r="O80" s="23">
        <v>909</v>
      </c>
      <c r="P80" s="24">
        <v>718</v>
      </c>
      <c r="Q80" s="25">
        <v>31533</v>
      </c>
      <c r="R80" s="26">
        <v>0.53870333988212182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23">
        <v>85</v>
      </c>
      <c r="C81" s="23"/>
      <c r="D81" s="23">
        <v>223</v>
      </c>
      <c r="E81" s="23">
        <v>66</v>
      </c>
      <c r="F81" s="23"/>
      <c r="G81" s="23"/>
      <c r="H81" s="23"/>
      <c r="I81" s="23">
        <v>5326</v>
      </c>
      <c r="J81" s="23">
        <v>1055</v>
      </c>
      <c r="K81" s="23">
        <v>300</v>
      </c>
      <c r="L81" s="23"/>
      <c r="M81" s="23">
        <v>396</v>
      </c>
      <c r="N81" s="23"/>
      <c r="O81" s="23">
        <v>1015</v>
      </c>
      <c r="P81" s="24"/>
      <c r="Q81" s="25">
        <v>8466</v>
      </c>
      <c r="R81" s="26">
        <v>0.14463141710087982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80</v>
      </c>
      <c r="B82" s="29"/>
      <c r="C82" s="29">
        <v>651</v>
      </c>
      <c r="D82" s="29"/>
      <c r="E82" s="29">
        <v>184</v>
      </c>
      <c r="F82" s="29">
        <v>118</v>
      </c>
      <c r="G82" s="29">
        <v>10</v>
      </c>
      <c r="H82" s="29">
        <v>63</v>
      </c>
      <c r="I82" s="29">
        <v>1495</v>
      </c>
      <c r="J82" s="29"/>
      <c r="K82" s="29"/>
      <c r="L82" s="29">
        <v>1727</v>
      </c>
      <c r="M82" s="29">
        <v>592</v>
      </c>
      <c r="N82" s="29">
        <v>379</v>
      </c>
      <c r="O82" s="29"/>
      <c r="P82" s="30">
        <v>924</v>
      </c>
      <c r="Q82" s="31">
        <v>6143</v>
      </c>
      <c r="R82" s="32">
        <v>0.10494575894763816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33"/>
      <c r="C83" s="33"/>
      <c r="D83" s="33"/>
      <c r="E83" s="33">
        <v>10</v>
      </c>
      <c r="F83" s="33"/>
      <c r="G83" s="33"/>
      <c r="H83" s="33"/>
      <c r="I83" s="33">
        <v>9698</v>
      </c>
      <c r="J83" s="33"/>
      <c r="K83" s="33"/>
      <c r="L83" s="33">
        <v>2539</v>
      </c>
      <c r="M83" s="33">
        <v>146</v>
      </c>
      <c r="N83" s="33"/>
      <c r="O83" s="33"/>
      <c r="P83" s="34"/>
      <c r="Q83" s="35">
        <v>12393</v>
      </c>
      <c r="R83" s="36">
        <v>0.21171948406936023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v>381</v>
      </c>
      <c r="C84" s="38">
        <v>1153</v>
      </c>
      <c r="D84" s="38">
        <v>774</v>
      </c>
      <c r="E84" s="38">
        <v>491</v>
      </c>
      <c r="F84" s="38">
        <v>271</v>
      </c>
      <c r="G84" s="38">
        <v>57</v>
      </c>
      <c r="H84" s="38">
        <v>113</v>
      </c>
      <c r="I84" s="38">
        <v>37182</v>
      </c>
      <c r="J84" s="38">
        <v>1756</v>
      </c>
      <c r="K84" s="38">
        <v>693</v>
      </c>
      <c r="L84" s="38">
        <v>8851</v>
      </c>
      <c r="M84" s="38">
        <v>2633</v>
      </c>
      <c r="N84" s="38">
        <v>614</v>
      </c>
      <c r="O84" s="38">
        <v>1924</v>
      </c>
      <c r="P84" s="38">
        <v>1642</v>
      </c>
      <c r="Q84" s="39">
        <v>58535</v>
      </c>
      <c r="R84" s="40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42"/>
      <c r="C85" s="42"/>
      <c r="D85" s="42">
        <v>4</v>
      </c>
      <c r="E85" s="42"/>
      <c r="F85" s="42"/>
      <c r="G85" s="42"/>
      <c r="H85" s="42">
        <v>24</v>
      </c>
      <c r="I85" s="42">
        <v>35</v>
      </c>
      <c r="J85" s="42">
        <v>17</v>
      </c>
      <c r="K85" s="42"/>
      <c r="L85" s="43">
        <v>1</v>
      </c>
      <c r="M85" s="42">
        <v>5</v>
      </c>
      <c r="N85" s="42"/>
      <c r="O85" s="42">
        <v>14</v>
      </c>
      <c r="P85" s="44">
        <v>7</v>
      </c>
      <c r="Q85" s="45">
        <v>107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134</v>
      </c>
      <c r="D86" s="50" t="s">
        <v>31</v>
      </c>
      <c r="E86" s="50">
        <v>1682</v>
      </c>
      <c r="F86" s="50" t="s">
        <v>32</v>
      </c>
      <c r="G86" s="50">
        <v>136</v>
      </c>
      <c r="H86" s="50" t="s">
        <v>33</v>
      </c>
      <c r="I86" s="50">
        <v>217</v>
      </c>
      <c r="J86" s="50" t="s">
        <v>34</v>
      </c>
      <c r="K86" s="50"/>
      <c r="L86" s="50">
        <v>34</v>
      </c>
      <c r="M86" s="50" t="s">
        <v>35</v>
      </c>
      <c r="N86" s="51"/>
      <c r="O86" s="48">
        <v>166</v>
      </c>
      <c r="P86" s="50" t="s">
        <v>36</v>
      </c>
      <c r="Q86" s="50">
        <v>2455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85</v>
      </c>
      <c r="B87" s="48" t="s">
        <v>84</v>
      </c>
      <c r="C87" s="49">
        <v>0</v>
      </c>
      <c r="D87" s="50" t="s">
        <v>36</v>
      </c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86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v>61097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61058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K22" sqref="K22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43191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90</v>
      </c>
      <c r="B9" s="150">
        <v>296</v>
      </c>
      <c r="C9" s="150">
        <v>501</v>
      </c>
      <c r="D9" s="150">
        <v>555</v>
      </c>
      <c r="E9" s="150">
        <v>227</v>
      </c>
      <c r="F9" s="150">
        <v>153</v>
      </c>
      <c r="G9" s="150">
        <v>48</v>
      </c>
      <c r="H9" s="150">
        <v>51</v>
      </c>
      <c r="I9" s="150">
        <v>20834</v>
      </c>
      <c r="J9" s="150">
        <v>711</v>
      </c>
      <c r="K9" s="150">
        <v>388</v>
      </c>
      <c r="L9" s="150">
        <v>4622</v>
      </c>
      <c r="M9" s="150">
        <v>1499</v>
      </c>
      <c r="N9" s="150">
        <v>240</v>
      </c>
      <c r="O9" s="150">
        <v>915</v>
      </c>
      <c r="P9" s="150">
        <v>724</v>
      </c>
      <c r="Q9" s="25">
        <f>SUM(B9:P9)</f>
        <v>31764</v>
      </c>
      <c r="R9" s="26">
        <f>Q9/Q13</f>
        <v>0.53757108042242074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150">
        <v>88</v>
      </c>
      <c r="C10" s="150"/>
      <c r="D10" s="150">
        <v>216</v>
      </c>
      <c r="E10" s="150">
        <v>68</v>
      </c>
      <c r="F10" s="150"/>
      <c r="G10" s="150"/>
      <c r="H10" s="150"/>
      <c r="I10" s="150">
        <v>5506</v>
      </c>
      <c r="J10" s="150">
        <v>1052</v>
      </c>
      <c r="K10" s="150">
        <v>297</v>
      </c>
      <c r="L10" s="150"/>
      <c r="M10" s="150">
        <v>405</v>
      </c>
      <c r="N10" s="150"/>
      <c r="O10" s="150">
        <v>1027</v>
      </c>
      <c r="P10" s="150"/>
      <c r="Q10" s="25">
        <f t="shared" ref="Q10:Q12" si="0">SUM(B10:P10)</f>
        <v>8659</v>
      </c>
      <c r="R10" s="26">
        <f>Q10/Q13</f>
        <v>0.14654413755754128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148"/>
      <c r="C11" s="148">
        <v>644</v>
      </c>
      <c r="D11" s="148"/>
      <c r="E11" s="148">
        <v>179</v>
      </c>
      <c r="F11" s="148">
        <v>120</v>
      </c>
      <c r="G11" s="148">
        <v>9</v>
      </c>
      <c r="H11" s="148">
        <v>60</v>
      </c>
      <c r="I11" s="148">
        <v>1519</v>
      </c>
      <c r="J11" s="148"/>
      <c r="K11" s="148"/>
      <c r="L11" s="148">
        <v>1741</v>
      </c>
      <c r="M11" s="148">
        <v>578</v>
      </c>
      <c r="N11" s="148">
        <v>384</v>
      </c>
      <c r="O11" s="148"/>
      <c r="P11" s="148">
        <v>927</v>
      </c>
      <c r="Q11" s="31">
        <f t="shared" si="0"/>
        <v>6161</v>
      </c>
      <c r="R11" s="32">
        <f>Q11/Q13</f>
        <v>0.10426821012726781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150"/>
      <c r="C12" s="150"/>
      <c r="D12" s="150"/>
      <c r="E12" s="150">
        <v>11</v>
      </c>
      <c r="F12" s="150"/>
      <c r="G12" s="150"/>
      <c r="H12" s="150"/>
      <c r="I12" s="150">
        <v>9760</v>
      </c>
      <c r="J12" s="150"/>
      <c r="K12" s="150"/>
      <c r="L12" s="150">
        <v>2569</v>
      </c>
      <c r="M12" s="150">
        <v>164</v>
      </c>
      <c r="N12" s="150"/>
      <c r="O12" s="150"/>
      <c r="P12" s="150"/>
      <c r="Q12" s="35">
        <f t="shared" si="0"/>
        <v>12504</v>
      </c>
      <c r="R12" s="36">
        <f>Q12/Q13</f>
        <v>0.21161657189277011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>SUM(B9:B12)</f>
        <v>384</v>
      </c>
      <c r="C13" s="38">
        <f t="shared" ref="C13:P13" si="1">SUM(C9:C12)</f>
        <v>1145</v>
      </c>
      <c r="D13" s="38">
        <f t="shared" si="1"/>
        <v>771</v>
      </c>
      <c r="E13" s="38">
        <f t="shared" si="1"/>
        <v>485</v>
      </c>
      <c r="F13" s="38">
        <f t="shared" si="1"/>
        <v>273</v>
      </c>
      <c r="G13" s="38">
        <f t="shared" si="1"/>
        <v>57</v>
      </c>
      <c r="H13" s="38">
        <f t="shared" si="1"/>
        <v>111</v>
      </c>
      <c r="I13" s="38">
        <f t="shared" si="1"/>
        <v>37619</v>
      </c>
      <c r="J13" s="38">
        <f t="shared" si="1"/>
        <v>1763</v>
      </c>
      <c r="K13" s="38">
        <f t="shared" si="1"/>
        <v>685</v>
      </c>
      <c r="L13" s="38">
        <f t="shared" si="1"/>
        <v>8932</v>
      </c>
      <c r="M13" s="38">
        <f t="shared" si="1"/>
        <v>2646</v>
      </c>
      <c r="N13" s="38">
        <f t="shared" si="1"/>
        <v>624</v>
      </c>
      <c r="O13" s="38">
        <f t="shared" si="1"/>
        <v>1942</v>
      </c>
      <c r="P13" s="38">
        <f t="shared" si="1"/>
        <v>1651</v>
      </c>
      <c r="Q13" s="39">
        <f>SUM(B13:P13)</f>
        <v>59088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34</v>
      </c>
      <c r="J14" s="149">
        <v>17</v>
      </c>
      <c r="K14" s="149"/>
      <c r="L14" s="149">
        <v>1</v>
      </c>
      <c r="M14" s="149">
        <v>5</v>
      </c>
      <c r="N14" s="149"/>
      <c r="O14" s="149">
        <v>14</v>
      </c>
      <c r="P14" s="149">
        <v>9</v>
      </c>
      <c r="Q14" s="45">
        <f>SUM(B14:P14)</f>
        <v>108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136</v>
      </c>
      <c r="D15" s="50" t="s">
        <v>31</v>
      </c>
      <c r="E15" s="50">
        <v>1692</v>
      </c>
      <c r="F15" s="50" t="s">
        <v>32</v>
      </c>
      <c r="G15" s="50">
        <v>134</v>
      </c>
      <c r="H15" s="50" t="s">
        <v>33</v>
      </c>
      <c r="I15" s="50">
        <v>215</v>
      </c>
      <c r="J15" s="50" t="s">
        <v>34</v>
      </c>
      <c r="K15" s="50"/>
      <c r="L15" s="50">
        <v>38</v>
      </c>
      <c r="M15" s="50" t="s">
        <v>35</v>
      </c>
      <c r="N15" s="51"/>
      <c r="O15" s="48">
        <v>169</v>
      </c>
      <c r="P15" s="50" t="s">
        <v>36</v>
      </c>
      <c r="Q15" s="50">
        <f>C15+C16+E15+G15+I15+L15+O15+O16</f>
        <v>2473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>
        <v>0</v>
      </c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89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61669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61336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 t="s">
        <v>41</v>
      </c>
      <c r="I19" s="56"/>
      <c r="J19" s="56"/>
      <c r="K19" s="56"/>
      <c r="L19" s="56"/>
      <c r="M19" s="56"/>
      <c r="N19" s="56"/>
      <c r="O19" s="56"/>
      <c r="P19" s="56"/>
      <c r="Q19" s="58">
        <f>Q17-Q18</f>
        <v>333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 t="s">
        <v>88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5979</v>
      </c>
      <c r="G30" s="193">
        <f>E12+M12+I12</f>
        <v>9935</v>
      </c>
      <c r="H30" s="193">
        <f>E11+M11+I11</f>
        <v>2276</v>
      </c>
      <c r="I30" s="193">
        <f>SUM(F30:H31)</f>
        <v>18190</v>
      </c>
      <c r="J30" s="195">
        <f>(I30/I37)</f>
        <v>0.66571512223686136</v>
      </c>
      <c r="K30" s="189"/>
      <c r="L30" s="193">
        <f>E9+M9+I9</f>
        <v>22560</v>
      </c>
      <c r="M30" s="195">
        <f>L30/L37</f>
        <v>0.71023800528900638</v>
      </c>
      <c r="N30" s="189"/>
      <c r="O30" s="197">
        <f>SUM(I30+L30)</f>
        <v>40750</v>
      </c>
      <c r="P30" s="199">
        <f>O30/O37</f>
        <v>0.68964933658272409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2680</v>
      </c>
      <c r="G32" s="191">
        <f>B12+D12+J12+K12+O12</f>
        <v>0</v>
      </c>
      <c r="H32" s="191">
        <f>B11+D11+J11+K11+O11</f>
        <v>0</v>
      </c>
      <c r="I32" s="191">
        <f>SUM(F32:H33)</f>
        <v>2680</v>
      </c>
      <c r="J32" s="203">
        <f>I32/I37</f>
        <v>9.8082271995315468E-2</v>
      </c>
      <c r="K32" s="201"/>
      <c r="L32" s="191">
        <f>B9+D9+J9+K9+O9</f>
        <v>2865</v>
      </c>
      <c r="M32" s="203">
        <f>L32/L37</f>
        <v>9.0196448809973559E-2</v>
      </c>
      <c r="N32" s="201"/>
      <c r="O32" s="205">
        <f t="shared" ref="O32" si="2">SUM(I32+L32)</f>
        <v>5545</v>
      </c>
      <c r="P32" s="207">
        <f>O32/O37</f>
        <v>9.384308150555104E-2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C10+F10+G10+L10+N10+H10+P10</f>
        <v>0</v>
      </c>
      <c r="G34" s="191">
        <f>L12+N12+C12+F12+G12+H12+P12</f>
        <v>2569</v>
      </c>
      <c r="H34" s="191">
        <f>L11+N11+C11+F11+G11+H11+P11</f>
        <v>3885</v>
      </c>
      <c r="I34" s="191">
        <f>SUM(F34:H36)</f>
        <v>6454</v>
      </c>
      <c r="J34" s="203">
        <f>I34/I37</f>
        <v>0.23620260576782315</v>
      </c>
      <c r="K34" s="201"/>
      <c r="L34" s="191">
        <f>L9+N9+C9+F9+G9+H9+P9</f>
        <v>6339</v>
      </c>
      <c r="M34" s="203">
        <f>L34/L37</f>
        <v>0.19956554590102002</v>
      </c>
      <c r="N34" s="201"/>
      <c r="O34" s="205">
        <f>SUM(I34+L34)</f>
        <v>12793</v>
      </c>
      <c r="P34" s="207">
        <f>O34/O37</f>
        <v>0.21650758191172489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8659</v>
      </c>
      <c r="G37" s="108">
        <f>SUM(G30:G36)</f>
        <v>12504</v>
      </c>
      <c r="H37" s="108">
        <f>SUM(H30:H36)</f>
        <v>6161</v>
      </c>
      <c r="I37" s="108">
        <f>SUM(F37:H37)</f>
        <v>27324</v>
      </c>
      <c r="J37" s="109">
        <f>SUM(J30:J36)</f>
        <v>1</v>
      </c>
      <c r="K37" s="110"/>
      <c r="L37" s="108">
        <f>SUM(L30:L36)</f>
        <v>31764</v>
      </c>
      <c r="M37" s="111">
        <f>SUM(M30:M36)</f>
        <v>1</v>
      </c>
      <c r="N37" s="110"/>
      <c r="O37" s="112">
        <f>SUM(O30:O36)</f>
        <v>59088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89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90</v>
      </c>
      <c r="B59" s="67">
        <f>IF(B9= 0,0,(B9-B80)/B80)</f>
        <v>-5.128205128205128E-2</v>
      </c>
      <c r="C59" s="67">
        <f>IF(C9= 0,0,(C9-C80)/C80)</f>
        <v>-1.9920318725099601E-3</v>
      </c>
      <c r="D59" s="67">
        <f t="shared" ref="D59:Q59" si="3">IF(D9= 0,0,(D9-D80)/D80)</f>
        <v>-5.3763440860215058E-3</v>
      </c>
      <c r="E59" s="67">
        <f t="shared" si="3"/>
        <v>-1.7316017316017316E-2</v>
      </c>
      <c r="F59" s="67">
        <f t="shared" si="3"/>
        <v>0</v>
      </c>
      <c r="G59" s="67">
        <f t="shared" si="3"/>
        <v>0</v>
      </c>
      <c r="H59" s="67">
        <f t="shared" si="3"/>
        <v>-1.9230769230769232E-2</v>
      </c>
      <c r="I59" s="67">
        <f t="shared" si="3"/>
        <v>5.5504609295815438E-3</v>
      </c>
      <c r="J59" s="67">
        <f>IF(J9= 0,0,(J9-J80)/J80)</f>
        <v>1.1379800853485065E-2</v>
      </c>
      <c r="K59" s="67">
        <f t="shared" si="3"/>
        <v>-2.5706940874035988E-3</v>
      </c>
      <c r="L59" s="67">
        <f t="shared" si="3"/>
        <v>2.8205684530266868E-3</v>
      </c>
      <c r="M59" s="67">
        <f t="shared" si="3"/>
        <v>-7.2847682119205302E-3</v>
      </c>
      <c r="N59" s="67">
        <f t="shared" si="3"/>
        <v>1.2658227848101266E-2</v>
      </c>
      <c r="O59" s="67">
        <f t="shared" si="3"/>
        <v>1.0940919037199124E-3</v>
      </c>
      <c r="P59" s="67">
        <f t="shared" si="3"/>
        <v>8.356545961002786E-3</v>
      </c>
      <c r="Q59" s="67">
        <f t="shared" si="3"/>
        <v>3.4433738745853737E-3</v>
      </c>
      <c r="R59" s="66"/>
      <c r="S59" s="15">
        <f>Q9-Q81</f>
        <v>23233</v>
      </c>
      <c r="T59" s="70">
        <f>Q59</f>
        <v>3.4433738745853737E-3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Q60" si="4">IF(B11= 0,0,(B11-B82)/B82)</f>
        <v>0</v>
      </c>
      <c r="C60" s="67">
        <f t="shared" si="4"/>
        <v>-1.0752688172043012E-2</v>
      </c>
      <c r="D60" s="67">
        <f t="shared" si="4"/>
        <v>0</v>
      </c>
      <c r="E60" s="67">
        <f t="shared" si="4"/>
        <v>-2.185792349726776E-2</v>
      </c>
      <c r="F60" s="67">
        <f t="shared" si="4"/>
        <v>0</v>
      </c>
      <c r="G60" s="67">
        <f t="shared" si="4"/>
        <v>0</v>
      </c>
      <c r="H60" s="67">
        <f t="shared" si="4"/>
        <v>-1.6393442622950821E-2</v>
      </c>
      <c r="I60" s="67">
        <f t="shared" si="4"/>
        <v>7.9628400796284016E-3</v>
      </c>
      <c r="J60" s="67">
        <f t="shared" si="4"/>
        <v>0</v>
      </c>
      <c r="K60" s="67">
        <f t="shared" si="4"/>
        <v>0</v>
      </c>
      <c r="L60" s="67">
        <f t="shared" si="4"/>
        <v>5.7770075101097633E-3</v>
      </c>
      <c r="M60" s="67">
        <f t="shared" si="4"/>
        <v>-8.5763293310463125E-3</v>
      </c>
      <c r="N60" s="67">
        <f t="shared" si="4"/>
        <v>0</v>
      </c>
      <c r="O60" s="67">
        <f t="shared" si="4"/>
        <v>0</v>
      </c>
      <c r="P60" s="68">
        <f t="shared" si="4"/>
        <v>7.6086956521739134E-3</v>
      </c>
      <c r="Q60" s="68">
        <f t="shared" si="4"/>
        <v>1.9515368352577655E-3</v>
      </c>
      <c r="R60" s="66"/>
      <c r="S60" s="15" t="e">
        <f>#REF!-Q82</f>
        <v>#REF!</v>
      </c>
      <c r="T60" s="70">
        <f>Q60</f>
        <v>1.9515368352577655E-3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-2.2222222222222223E-2</v>
      </c>
      <c r="C61" s="67">
        <f t="shared" ref="C61:Q61" si="5">IF(C10= 0,0,(C10-C81)/C81)</f>
        <v>0</v>
      </c>
      <c r="D61" s="67">
        <f>IF(D10= 0,0,(D10-D81)/D81)</f>
        <v>-3.1390134529147982E-2</v>
      </c>
      <c r="E61" s="67">
        <f t="shared" si="5"/>
        <v>-1.4492753623188406E-2</v>
      </c>
      <c r="F61" s="67">
        <f t="shared" si="5"/>
        <v>0</v>
      </c>
      <c r="G61" s="67">
        <f t="shared" si="5"/>
        <v>0</v>
      </c>
      <c r="H61" s="67">
        <f t="shared" si="5"/>
        <v>0</v>
      </c>
      <c r="I61" s="67">
        <f>IF(I10= 0,0,(I10-I81)/I81)</f>
        <v>2.2090217189530352E-2</v>
      </c>
      <c r="J61" s="67">
        <f t="shared" si="5"/>
        <v>4.7755491881566383E-3</v>
      </c>
      <c r="K61" s="67">
        <f t="shared" si="5"/>
        <v>-3.3557046979865771E-3</v>
      </c>
      <c r="L61" s="67">
        <f t="shared" si="5"/>
        <v>0</v>
      </c>
      <c r="M61" s="67">
        <f t="shared" si="5"/>
        <v>1.5037593984962405E-2</v>
      </c>
      <c r="N61" s="67">
        <f t="shared" si="5"/>
        <v>0</v>
      </c>
      <c r="O61" s="67">
        <f t="shared" si="5"/>
        <v>8.840864440078585E-3</v>
      </c>
      <c r="P61" s="67">
        <f t="shared" si="5"/>
        <v>0</v>
      </c>
      <c r="Q61" s="67">
        <f t="shared" si="5"/>
        <v>1.5004102684327746E-2</v>
      </c>
      <c r="R61" s="66"/>
      <c r="S61" s="15">
        <f>Q10-Q83</f>
        <v>-3774</v>
      </c>
      <c r="T61" s="70">
        <f t="shared" ref="T61:T67" si="6">Q61</f>
        <v>1.5004102684327746E-2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67">
        <f>IF(B12= 0,0,(B12-B83)/B83)</f>
        <v>0</v>
      </c>
      <c r="C62" s="67">
        <f t="shared" ref="C62:H62" si="7">IF(C12= 0,0,(C12-C83)/C83)</f>
        <v>0</v>
      </c>
      <c r="D62" s="67">
        <f t="shared" si="7"/>
        <v>0</v>
      </c>
      <c r="E62" s="67">
        <f t="shared" si="7"/>
        <v>0.1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72">
        <f>IF(I12= 0,0,(I12-I83)/I83)</f>
        <v>4.3218769294093434E-3</v>
      </c>
      <c r="J62" s="72">
        <f t="shared" ref="J62:K62" si="8">IF(J12= 0,0,(J12-J83)/J83)</f>
        <v>0</v>
      </c>
      <c r="K62" s="72">
        <f t="shared" si="8"/>
        <v>0</v>
      </c>
      <c r="L62" s="72">
        <f>IF(L12= 0,0,(L12-L83)/L83)</f>
        <v>7.4509803921568628E-3</v>
      </c>
      <c r="M62" s="72">
        <f t="shared" ref="M62:P62" si="9">IF(M12= 0,0,(M12-M83)/M83)</f>
        <v>5.8064516129032261E-2</v>
      </c>
      <c r="N62" s="72">
        <f t="shared" si="9"/>
        <v>0</v>
      </c>
      <c r="O62" s="72">
        <f t="shared" si="9"/>
        <v>0</v>
      </c>
      <c r="P62" s="72">
        <f t="shared" si="9"/>
        <v>0</v>
      </c>
      <c r="Q62" s="74">
        <f>IF(Q12= 0,0,(Q12-Q83)/Q83)</f>
        <v>5.7106088635084052E-3</v>
      </c>
      <c r="R62" s="75"/>
      <c r="S62" s="15">
        <f>Q12-Q84</f>
        <v>-46264</v>
      </c>
      <c r="T62" s="70">
        <f t="shared" si="6"/>
        <v>5.7106088635084052E-3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-4.4776119402985072E-2</v>
      </c>
      <c r="C63" s="76">
        <f t="shared" ref="C63:Q63" si="10">(C13-C84)/C84</f>
        <v>-6.938421509106678E-3</v>
      </c>
      <c r="D63" s="76">
        <f t="shared" si="10"/>
        <v>-1.2804097311139564E-2</v>
      </c>
      <c r="E63" s="76">
        <f t="shared" si="10"/>
        <v>-1.6227180527383367E-2</v>
      </c>
      <c r="F63" s="76">
        <f t="shared" si="10"/>
        <v>0</v>
      </c>
      <c r="G63" s="76">
        <f t="shared" si="10"/>
        <v>0</v>
      </c>
      <c r="H63" s="76">
        <f t="shared" si="10"/>
        <v>-1.7699115044247787E-2</v>
      </c>
      <c r="I63" s="76">
        <f t="shared" si="10"/>
        <v>7.7147678872786689E-3</v>
      </c>
      <c r="J63" s="76">
        <f t="shared" si="10"/>
        <v>7.4285714285714285E-3</v>
      </c>
      <c r="K63" s="76">
        <f t="shared" si="10"/>
        <v>-2.911208151382824E-3</v>
      </c>
      <c r="L63" s="76">
        <f t="shared" si="10"/>
        <v>4.7244094488188976E-3</v>
      </c>
      <c r="M63" s="76">
        <f t="shared" si="10"/>
        <v>-3.7778617302606723E-4</v>
      </c>
      <c r="N63" s="76">
        <f t="shared" si="10"/>
        <v>4.830917874396135E-3</v>
      </c>
      <c r="O63" s="76">
        <f t="shared" si="10"/>
        <v>5.175983436853002E-3</v>
      </c>
      <c r="P63" s="76">
        <f t="shared" si="10"/>
        <v>7.9365079365079361E-3</v>
      </c>
      <c r="Q63" s="76">
        <f t="shared" si="10"/>
        <v>5.445140212360468E-3</v>
      </c>
      <c r="R63" s="79"/>
      <c r="S63" s="15">
        <f t="shared" ref="S63:S67" si="11">Q13-Q85</f>
        <v>58982</v>
      </c>
      <c r="T63" s="70">
        <f t="shared" si="6"/>
        <v>5.445140212360468E-3</v>
      </c>
    </row>
    <row r="64" spans="1:26" ht="20.25" customHeight="1" thickBot="1" x14ac:dyDescent="0.3">
      <c r="A64" s="41" t="s">
        <v>28</v>
      </c>
      <c r="B64" s="80">
        <f t="shared" ref="B64:Q64" si="12">IF(B14=0,0,((B14-B85)/B85))</f>
        <v>0</v>
      </c>
      <c r="C64" s="80">
        <f t="shared" si="12"/>
        <v>0</v>
      </c>
      <c r="D64" s="80">
        <f t="shared" si="12"/>
        <v>0</v>
      </c>
      <c r="E64" s="80">
        <f>IF(E14=0,0,((E14-E85)/E85))</f>
        <v>0</v>
      </c>
      <c r="F64" s="80">
        <f t="shared" si="12"/>
        <v>0</v>
      </c>
      <c r="G64" s="80">
        <f t="shared" si="12"/>
        <v>0</v>
      </c>
      <c r="H64" s="80">
        <f t="shared" si="12"/>
        <v>0</v>
      </c>
      <c r="I64" s="80">
        <f t="shared" si="12"/>
        <v>3.0303030303030304E-2</v>
      </c>
      <c r="J64" s="80">
        <f t="shared" si="12"/>
        <v>-5.5555555555555552E-2</v>
      </c>
      <c r="K64" s="80">
        <f t="shared" si="12"/>
        <v>0</v>
      </c>
      <c r="L64" s="80">
        <f t="shared" si="12"/>
        <v>0</v>
      </c>
      <c r="M64" s="80">
        <f t="shared" si="12"/>
        <v>0</v>
      </c>
      <c r="N64" s="80">
        <f t="shared" si="12"/>
        <v>0</v>
      </c>
      <c r="O64" s="80">
        <f t="shared" si="12"/>
        <v>0</v>
      </c>
      <c r="P64" s="81">
        <f t="shared" si="12"/>
        <v>0.2857142857142857</v>
      </c>
      <c r="Q64" s="82">
        <f t="shared" si="12"/>
        <v>1.8867924528301886E-2</v>
      </c>
      <c r="R64" s="83"/>
      <c r="S64" s="15">
        <f t="shared" si="11"/>
        <v>-2354</v>
      </c>
      <c r="T64" s="70">
        <f t="shared" si="6"/>
        <v>1.8867924528301886E-2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1.4925373134328358E-2</v>
      </c>
      <c r="D65" s="86" t="s">
        <v>31</v>
      </c>
      <c r="E65" s="87">
        <f>(E15-E86)/E86</f>
        <v>2.9638411381149969E-3</v>
      </c>
      <c r="F65" s="86" t="s">
        <v>32</v>
      </c>
      <c r="G65" s="87">
        <f>(G15-G86)/G86</f>
        <v>7.5187969924812026E-3</v>
      </c>
      <c r="H65" s="86" t="s">
        <v>33</v>
      </c>
      <c r="I65" s="87">
        <f>(I15-I86)/I86</f>
        <v>-1.3761467889908258E-2</v>
      </c>
      <c r="J65" s="86" t="s">
        <v>34</v>
      </c>
      <c r="K65" s="86"/>
      <c r="L65" s="87">
        <f>(L15-L86)/L86</f>
        <v>2.7027027027027029E-2</v>
      </c>
      <c r="M65" s="86" t="s">
        <v>35</v>
      </c>
      <c r="N65" s="88"/>
      <c r="O65" s="89">
        <f>(O15-O86)/O86</f>
        <v>1.8072289156626505E-2</v>
      </c>
      <c r="P65" s="86" t="s">
        <v>36</v>
      </c>
      <c r="Q65" s="87">
        <f>(Q15-Q86)/Q86</f>
        <v>4.4679122664500409E-3</v>
      </c>
      <c r="R65" s="51"/>
      <c r="S65" s="15">
        <f>Q15-Q87</f>
        <v>2473</v>
      </c>
      <c r="T65" s="70">
        <f t="shared" si="6"/>
        <v>4.4679122664500409E-3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2.2988505747126436E-2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5.4291117777487937E-3</v>
      </c>
      <c r="R67" s="51"/>
      <c r="S67" s="15">
        <f t="shared" si="11"/>
        <v>572</v>
      </c>
      <c r="T67" s="70">
        <f t="shared" si="6"/>
        <v>5.4291117777487937E-3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43160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90</v>
      </c>
      <c r="B80" s="23">
        <v>312</v>
      </c>
      <c r="C80" s="23">
        <v>502</v>
      </c>
      <c r="D80" s="23">
        <v>558</v>
      </c>
      <c r="E80" s="23">
        <v>231</v>
      </c>
      <c r="F80" s="23">
        <v>153</v>
      </c>
      <c r="G80" s="23">
        <v>48</v>
      </c>
      <c r="H80" s="23">
        <v>52</v>
      </c>
      <c r="I80" s="23">
        <v>20719</v>
      </c>
      <c r="J80" s="23">
        <v>703</v>
      </c>
      <c r="K80" s="23">
        <v>389</v>
      </c>
      <c r="L80" s="23">
        <v>4609</v>
      </c>
      <c r="M80" s="23">
        <v>1510</v>
      </c>
      <c r="N80" s="23">
        <v>237</v>
      </c>
      <c r="O80" s="23">
        <v>914</v>
      </c>
      <c r="P80" s="24">
        <v>718</v>
      </c>
      <c r="Q80" s="25">
        <v>31655</v>
      </c>
      <c r="R80" s="26">
        <v>0.53864347944459567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23">
        <v>90</v>
      </c>
      <c r="C81" s="23"/>
      <c r="D81" s="23">
        <v>223</v>
      </c>
      <c r="E81" s="23">
        <v>69</v>
      </c>
      <c r="F81" s="23"/>
      <c r="G81" s="23"/>
      <c r="H81" s="23"/>
      <c r="I81" s="23">
        <v>5387</v>
      </c>
      <c r="J81" s="23">
        <v>1047</v>
      </c>
      <c r="K81" s="23">
        <v>298</v>
      </c>
      <c r="L81" s="23"/>
      <c r="M81" s="23">
        <v>399</v>
      </c>
      <c r="N81" s="23"/>
      <c r="O81" s="23">
        <v>1018</v>
      </c>
      <c r="P81" s="24"/>
      <c r="Q81" s="25">
        <v>8531</v>
      </c>
      <c r="R81" s="26">
        <v>0.14516403484889737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80</v>
      </c>
      <c r="B82" s="29"/>
      <c r="C82" s="29">
        <v>651</v>
      </c>
      <c r="D82" s="29"/>
      <c r="E82" s="29">
        <v>183</v>
      </c>
      <c r="F82" s="29">
        <v>120</v>
      </c>
      <c r="G82" s="29">
        <v>9</v>
      </c>
      <c r="H82" s="29">
        <v>61</v>
      </c>
      <c r="I82" s="29">
        <v>1507</v>
      </c>
      <c r="J82" s="29"/>
      <c r="K82" s="29"/>
      <c r="L82" s="29">
        <v>1731</v>
      </c>
      <c r="M82" s="29">
        <v>583</v>
      </c>
      <c r="N82" s="29">
        <v>384</v>
      </c>
      <c r="O82" s="29"/>
      <c r="P82" s="30">
        <v>920</v>
      </c>
      <c r="Q82" s="31">
        <v>6149</v>
      </c>
      <c r="R82" s="32">
        <v>0.10463177239313913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33"/>
      <c r="C83" s="33"/>
      <c r="D83" s="33"/>
      <c r="E83" s="33">
        <v>10</v>
      </c>
      <c r="F83" s="33"/>
      <c r="G83" s="33"/>
      <c r="H83" s="33"/>
      <c r="I83" s="33">
        <v>9718</v>
      </c>
      <c r="J83" s="33"/>
      <c r="K83" s="33"/>
      <c r="L83" s="33">
        <v>2550</v>
      </c>
      <c r="M83" s="33">
        <v>155</v>
      </c>
      <c r="N83" s="33"/>
      <c r="O83" s="33"/>
      <c r="P83" s="34"/>
      <c r="Q83" s="35">
        <v>12433</v>
      </c>
      <c r="R83" s="36">
        <v>0.21156071331336782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v>402</v>
      </c>
      <c r="C84" s="38">
        <v>1153</v>
      </c>
      <c r="D84" s="38">
        <v>781</v>
      </c>
      <c r="E84" s="38">
        <v>493</v>
      </c>
      <c r="F84" s="38">
        <v>273</v>
      </c>
      <c r="G84" s="38">
        <v>57</v>
      </c>
      <c r="H84" s="38">
        <v>113</v>
      </c>
      <c r="I84" s="38">
        <v>37331</v>
      </c>
      <c r="J84" s="38">
        <v>1750</v>
      </c>
      <c r="K84" s="38">
        <v>687</v>
      </c>
      <c r="L84" s="38">
        <v>8890</v>
      </c>
      <c r="M84" s="38">
        <v>2647</v>
      </c>
      <c r="N84" s="38">
        <v>621</v>
      </c>
      <c r="O84" s="38">
        <v>1932</v>
      </c>
      <c r="P84" s="38">
        <v>1638</v>
      </c>
      <c r="Q84" s="39">
        <v>58768</v>
      </c>
      <c r="R84" s="40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42"/>
      <c r="C85" s="42"/>
      <c r="D85" s="42">
        <v>4</v>
      </c>
      <c r="E85" s="42"/>
      <c r="F85" s="42"/>
      <c r="G85" s="42"/>
      <c r="H85" s="42">
        <v>24</v>
      </c>
      <c r="I85" s="42">
        <v>33</v>
      </c>
      <c r="J85" s="42">
        <v>18</v>
      </c>
      <c r="K85" s="42"/>
      <c r="L85" s="43">
        <v>1</v>
      </c>
      <c r="M85" s="42">
        <v>5</v>
      </c>
      <c r="N85" s="42"/>
      <c r="O85" s="42">
        <v>14</v>
      </c>
      <c r="P85" s="44">
        <v>7</v>
      </c>
      <c r="Q85" s="45">
        <v>106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134</v>
      </c>
      <c r="D86" s="50" t="s">
        <v>31</v>
      </c>
      <c r="E86" s="50">
        <v>1687</v>
      </c>
      <c r="F86" s="50" t="s">
        <v>32</v>
      </c>
      <c r="G86" s="50">
        <v>133</v>
      </c>
      <c r="H86" s="50" t="s">
        <v>33</v>
      </c>
      <c r="I86" s="50">
        <v>218</v>
      </c>
      <c r="J86" s="50" t="s">
        <v>34</v>
      </c>
      <c r="K86" s="50"/>
      <c r="L86" s="50">
        <v>37</v>
      </c>
      <c r="M86" s="50" t="s">
        <v>35</v>
      </c>
      <c r="N86" s="51"/>
      <c r="O86" s="48">
        <v>166</v>
      </c>
      <c r="P86" s="50" t="s">
        <v>36</v>
      </c>
      <c r="Q86" s="50">
        <v>2462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85</v>
      </c>
      <c r="B87" s="48" t="s">
        <v>84</v>
      </c>
      <c r="C87" s="49">
        <v>0</v>
      </c>
      <c r="D87" s="50" t="s">
        <v>36</v>
      </c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87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v>61336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61097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>
        <v>239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J25" sqref="J25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43221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90</v>
      </c>
      <c r="B9" s="150">
        <v>291</v>
      </c>
      <c r="C9" s="150">
        <v>498</v>
      </c>
      <c r="D9" s="150">
        <v>545</v>
      </c>
      <c r="E9" s="150">
        <v>236</v>
      </c>
      <c r="F9" s="150">
        <v>158</v>
      </c>
      <c r="G9" s="150">
        <v>48</v>
      </c>
      <c r="H9" s="150">
        <v>50</v>
      </c>
      <c r="I9" s="150">
        <v>21002</v>
      </c>
      <c r="J9" s="150">
        <v>714</v>
      </c>
      <c r="K9" s="150">
        <v>396</v>
      </c>
      <c r="L9" s="150">
        <v>4647</v>
      </c>
      <c r="M9" s="150">
        <v>1496</v>
      </c>
      <c r="N9" s="150">
        <v>237</v>
      </c>
      <c r="O9" s="150">
        <v>917</v>
      </c>
      <c r="P9" s="150">
        <v>734</v>
      </c>
      <c r="Q9" s="25">
        <f>SUM(B9:P9)</f>
        <v>31969</v>
      </c>
      <c r="R9" s="26">
        <f>Q9/Q13</f>
        <v>0.53939731389620027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150">
        <v>86</v>
      </c>
      <c r="C10" s="150"/>
      <c r="D10" s="150">
        <v>209</v>
      </c>
      <c r="E10" s="150">
        <v>69</v>
      </c>
      <c r="F10" s="150"/>
      <c r="G10" s="150"/>
      <c r="H10" s="150"/>
      <c r="I10" s="150">
        <v>5532</v>
      </c>
      <c r="J10" s="150">
        <v>1041</v>
      </c>
      <c r="K10" s="150">
        <v>293</v>
      </c>
      <c r="L10" s="150"/>
      <c r="M10" s="150">
        <v>393</v>
      </c>
      <c r="N10" s="150"/>
      <c r="O10" s="150">
        <v>1031</v>
      </c>
      <c r="P10" s="150"/>
      <c r="Q10" s="25">
        <f t="shared" ref="Q10:Q12" si="0">SUM(B10:P10)</f>
        <v>8654</v>
      </c>
      <c r="R10" s="26">
        <f>Q10/Q13</f>
        <v>0.14601471282985759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148"/>
      <c r="C11" s="148">
        <v>634</v>
      </c>
      <c r="D11" s="148"/>
      <c r="E11" s="148">
        <v>178</v>
      </c>
      <c r="F11" s="148">
        <v>120</v>
      </c>
      <c r="G11" s="148">
        <v>9</v>
      </c>
      <c r="H11" s="148">
        <v>59</v>
      </c>
      <c r="I11" s="148">
        <v>1512</v>
      </c>
      <c r="J11" s="148"/>
      <c r="K11" s="148"/>
      <c r="L11" s="148">
        <v>1740</v>
      </c>
      <c r="M11" s="148">
        <v>572</v>
      </c>
      <c r="N11" s="148">
        <v>384</v>
      </c>
      <c r="O11" s="148"/>
      <c r="P11" s="148">
        <v>928</v>
      </c>
      <c r="Q11" s="31">
        <f t="shared" si="0"/>
        <v>6136</v>
      </c>
      <c r="R11" s="32">
        <f>Q11/Q13</f>
        <v>0.10352972936491868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150"/>
      <c r="C12" s="150"/>
      <c r="D12" s="150"/>
      <c r="E12" s="150">
        <v>12</v>
      </c>
      <c r="F12" s="150"/>
      <c r="G12" s="150"/>
      <c r="H12" s="150"/>
      <c r="I12" s="150">
        <v>9767</v>
      </c>
      <c r="J12" s="150"/>
      <c r="K12" s="150"/>
      <c r="L12" s="150">
        <v>2566</v>
      </c>
      <c r="M12" s="150">
        <v>164</v>
      </c>
      <c r="N12" s="150"/>
      <c r="O12" s="150"/>
      <c r="P12" s="150"/>
      <c r="Q12" s="35">
        <f t="shared" si="0"/>
        <v>12509</v>
      </c>
      <c r="R12" s="36">
        <f>Q12/Q13</f>
        <v>0.21105824390902342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>SUM(B9:B12)</f>
        <v>377</v>
      </c>
      <c r="C13" s="38">
        <f t="shared" ref="C13:P13" si="1">SUM(C9:C12)</f>
        <v>1132</v>
      </c>
      <c r="D13" s="38">
        <f t="shared" si="1"/>
        <v>754</v>
      </c>
      <c r="E13" s="38">
        <f t="shared" si="1"/>
        <v>495</v>
      </c>
      <c r="F13" s="38">
        <f t="shared" si="1"/>
        <v>278</v>
      </c>
      <c r="G13" s="38">
        <f t="shared" si="1"/>
        <v>57</v>
      </c>
      <c r="H13" s="38">
        <f t="shared" si="1"/>
        <v>109</v>
      </c>
      <c r="I13" s="38">
        <f t="shared" si="1"/>
        <v>37813</v>
      </c>
      <c r="J13" s="38">
        <f t="shared" si="1"/>
        <v>1755</v>
      </c>
      <c r="K13" s="38">
        <f t="shared" si="1"/>
        <v>689</v>
      </c>
      <c r="L13" s="38">
        <f t="shared" si="1"/>
        <v>8953</v>
      </c>
      <c r="M13" s="38">
        <f t="shared" si="1"/>
        <v>2625</v>
      </c>
      <c r="N13" s="38">
        <f t="shared" si="1"/>
        <v>621</v>
      </c>
      <c r="O13" s="38">
        <f t="shared" si="1"/>
        <v>1948</v>
      </c>
      <c r="P13" s="38">
        <f t="shared" si="1"/>
        <v>1662</v>
      </c>
      <c r="Q13" s="39">
        <f>SUM(B13:P13)</f>
        <v>59268</v>
      </c>
      <c r="R13" s="40">
        <f>SUM(R9:R12)</f>
        <v>0.99999999999999989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149"/>
      <c r="C14" s="149"/>
      <c r="D14" s="149">
        <v>4</v>
      </c>
      <c r="E14" s="149"/>
      <c r="F14" s="149"/>
      <c r="G14" s="149"/>
      <c r="H14" s="149">
        <v>23</v>
      </c>
      <c r="I14" s="149">
        <v>35</v>
      </c>
      <c r="J14" s="149">
        <v>18</v>
      </c>
      <c r="K14" s="149"/>
      <c r="L14" s="149">
        <v>1</v>
      </c>
      <c r="M14" s="149">
        <v>4</v>
      </c>
      <c r="N14" s="149"/>
      <c r="O14" s="149">
        <v>13</v>
      </c>
      <c r="P14" s="149">
        <v>9</v>
      </c>
      <c r="Q14" s="45">
        <f>SUM(B14:P14)</f>
        <v>107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135</v>
      </c>
      <c r="D15" s="50" t="s">
        <v>31</v>
      </c>
      <c r="E15" s="50">
        <v>1684</v>
      </c>
      <c r="F15" s="50" t="s">
        <v>32</v>
      </c>
      <c r="G15" s="50">
        <v>130</v>
      </c>
      <c r="H15" s="50" t="s">
        <v>33</v>
      </c>
      <c r="I15" s="50">
        <v>212</v>
      </c>
      <c r="J15" s="50" t="s">
        <v>34</v>
      </c>
      <c r="K15" s="50"/>
      <c r="L15" s="50">
        <v>38</v>
      </c>
      <c r="M15" s="50" t="s">
        <v>35</v>
      </c>
      <c r="N15" s="51"/>
      <c r="O15" s="48">
        <v>166</v>
      </c>
      <c r="P15" s="50" t="s">
        <v>36</v>
      </c>
      <c r="Q15" s="50">
        <f>C15+C16+E15+G15+I15+L15+O15+O16</f>
        <v>2453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>
        <v>0</v>
      </c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88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61828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61669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 t="s">
        <v>41</v>
      </c>
      <c r="I19" s="56"/>
      <c r="J19" s="56"/>
      <c r="K19" s="56"/>
      <c r="L19" s="56"/>
      <c r="M19" s="56"/>
      <c r="N19" s="56"/>
      <c r="O19" s="56"/>
      <c r="P19" s="56"/>
      <c r="Q19" s="58">
        <f>Q17-Q18</f>
        <v>159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 t="s">
        <v>88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5994</v>
      </c>
      <c r="G30" s="193">
        <f>E12+M12+I12</f>
        <v>9943</v>
      </c>
      <c r="H30" s="193">
        <f>E11+M11+I11</f>
        <v>2262</v>
      </c>
      <c r="I30" s="193">
        <f>SUM(F30:H31)</f>
        <v>18199</v>
      </c>
      <c r="J30" s="195">
        <f>(I30/I37)</f>
        <v>0.66665445620718711</v>
      </c>
      <c r="K30" s="189"/>
      <c r="L30" s="193">
        <f>E9+M9+I9</f>
        <v>22734</v>
      </c>
      <c r="M30" s="195">
        <f>L30/L37</f>
        <v>0.71112640370358782</v>
      </c>
      <c r="N30" s="189"/>
      <c r="O30" s="197">
        <f>SUM(I30+L30)</f>
        <v>40933</v>
      </c>
      <c r="P30" s="199">
        <f>O30/O37</f>
        <v>0.69064250523047854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2660</v>
      </c>
      <c r="G32" s="191">
        <f>B12+D12+J12+K12+O12</f>
        <v>0</v>
      </c>
      <c r="H32" s="191">
        <f>B11+D11+J11+K11+O11</f>
        <v>0</v>
      </c>
      <c r="I32" s="191">
        <f>SUM(F32:H33)</f>
        <v>2660</v>
      </c>
      <c r="J32" s="203">
        <f>I32/I37</f>
        <v>9.7439466647129935E-2</v>
      </c>
      <c r="K32" s="201"/>
      <c r="L32" s="191">
        <f>B9+D9+J9+K9+O9</f>
        <v>2863</v>
      </c>
      <c r="M32" s="203">
        <f>L32/L37</f>
        <v>8.9555506897306764E-2</v>
      </c>
      <c r="N32" s="201"/>
      <c r="O32" s="205">
        <f t="shared" ref="O32" si="2">SUM(I32+L32)</f>
        <v>5523</v>
      </c>
      <c r="P32" s="207">
        <f>O32/O37</f>
        <v>9.3186879935209563E-2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C10+F10+G10+L10+N10+H10+P10</f>
        <v>0</v>
      </c>
      <c r="G34" s="191">
        <f>L12+N12+C12+F12+G12+H12+P12</f>
        <v>2566</v>
      </c>
      <c r="H34" s="191">
        <f>L11+N11+C11+F11+G11+H11+P11</f>
        <v>3874</v>
      </c>
      <c r="I34" s="191">
        <f>SUM(F34:H36)</f>
        <v>6440</v>
      </c>
      <c r="J34" s="203">
        <f>I34/I37</f>
        <v>0.23590607714568299</v>
      </c>
      <c r="K34" s="201"/>
      <c r="L34" s="191">
        <f>L9+N9+C9+F9+G9+H9+P9</f>
        <v>6372</v>
      </c>
      <c r="M34" s="203">
        <f>L34/L37</f>
        <v>0.19931808939910539</v>
      </c>
      <c r="N34" s="201"/>
      <c r="O34" s="205">
        <f>SUM(I34+L34)</f>
        <v>12812</v>
      </c>
      <c r="P34" s="207">
        <f>O34/O37</f>
        <v>0.21617061483431194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8654</v>
      </c>
      <c r="G37" s="108">
        <f>SUM(G30:G36)</f>
        <v>12509</v>
      </c>
      <c r="H37" s="108">
        <f>SUM(H30:H36)</f>
        <v>6136</v>
      </c>
      <c r="I37" s="108">
        <f>SUM(F37:H37)</f>
        <v>27299</v>
      </c>
      <c r="J37" s="109">
        <f>SUM(J30:J36)</f>
        <v>1</v>
      </c>
      <c r="K37" s="110"/>
      <c r="L37" s="108">
        <f>SUM(L30:L36)</f>
        <v>31969</v>
      </c>
      <c r="M37" s="111">
        <f>SUM(M30:M36)</f>
        <v>1</v>
      </c>
      <c r="N37" s="110"/>
      <c r="O37" s="112">
        <f>SUM(O30:O36)</f>
        <v>59268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91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90</v>
      </c>
      <c r="B59" s="67">
        <f>IF(B9= 0,0,(B9-B80)/B80)</f>
        <v>-1.6891891891891893E-2</v>
      </c>
      <c r="C59" s="67">
        <f>IF(C9= 0,0,(C9-C80)/C80)</f>
        <v>-5.9880239520958087E-3</v>
      </c>
      <c r="D59" s="67">
        <f t="shared" ref="D59:Q59" si="3">IF(D9= 0,0,(D9-D80)/D80)</f>
        <v>-1.8018018018018018E-2</v>
      </c>
      <c r="E59" s="67">
        <f t="shared" si="3"/>
        <v>3.9647577092511016E-2</v>
      </c>
      <c r="F59" s="67">
        <f t="shared" si="3"/>
        <v>3.2679738562091505E-2</v>
      </c>
      <c r="G59" s="67">
        <f t="shared" si="3"/>
        <v>0</v>
      </c>
      <c r="H59" s="67">
        <f t="shared" si="3"/>
        <v>-1.9607843137254902E-2</v>
      </c>
      <c r="I59" s="67">
        <f t="shared" si="3"/>
        <v>8.0637419602572723E-3</v>
      </c>
      <c r="J59" s="67">
        <f>IF(J9= 0,0,(J9-J80)/J80)</f>
        <v>4.2194092827004216E-3</v>
      </c>
      <c r="K59" s="67">
        <f t="shared" si="3"/>
        <v>2.0618556701030927E-2</v>
      </c>
      <c r="L59" s="67">
        <f t="shared" si="3"/>
        <v>5.4089138900908695E-3</v>
      </c>
      <c r="M59" s="67">
        <f t="shared" si="3"/>
        <v>-2.0013342228152103E-3</v>
      </c>
      <c r="N59" s="67">
        <f t="shared" si="3"/>
        <v>-1.2500000000000001E-2</v>
      </c>
      <c r="O59" s="67">
        <f t="shared" si="3"/>
        <v>2.185792349726776E-3</v>
      </c>
      <c r="P59" s="67">
        <f t="shared" si="3"/>
        <v>1.3812154696132596E-2</v>
      </c>
      <c r="Q59" s="67">
        <f t="shared" si="3"/>
        <v>6.4538471225286491E-3</v>
      </c>
      <c r="R59" s="66"/>
      <c r="S59" s="15">
        <f>Q9-Q81</f>
        <v>23310</v>
      </c>
      <c r="T59" s="70">
        <f>Q59</f>
        <v>6.4538471225286491E-3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Q60" si="4">IF(B11= 0,0,(B11-B82)/B82)</f>
        <v>0</v>
      </c>
      <c r="C60" s="67">
        <f t="shared" si="4"/>
        <v>-1.5527950310559006E-2</v>
      </c>
      <c r="D60" s="67">
        <f t="shared" si="4"/>
        <v>0</v>
      </c>
      <c r="E60" s="67">
        <f t="shared" si="4"/>
        <v>-5.5865921787709499E-3</v>
      </c>
      <c r="F60" s="67">
        <f t="shared" si="4"/>
        <v>0</v>
      </c>
      <c r="G60" s="67">
        <f t="shared" si="4"/>
        <v>0</v>
      </c>
      <c r="H60" s="67">
        <f t="shared" si="4"/>
        <v>-1.6666666666666666E-2</v>
      </c>
      <c r="I60" s="67">
        <f t="shared" si="4"/>
        <v>-4.608294930875576E-3</v>
      </c>
      <c r="J60" s="67">
        <f t="shared" si="4"/>
        <v>0</v>
      </c>
      <c r="K60" s="67">
        <f t="shared" si="4"/>
        <v>0</v>
      </c>
      <c r="L60" s="67">
        <f t="shared" si="4"/>
        <v>-5.7438253877082138E-4</v>
      </c>
      <c r="M60" s="67">
        <f t="shared" si="4"/>
        <v>-1.0380622837370242E-2</v>
      </c>
      <c r="N60" s="67">
        <f t="shared" si="4"/>
        <v>0</v>
      </c>
      <c r="O60" s="67">
        <f t="shared" si="4"/>
        <v>0</v>
      </c>
      <c r="P60" s="68">
        <f t="shared" si="4"/>
        <v>1.0787486515641855E-3</v>
      </c>
      <c r="Q60" s="68">
        <f t="shared" si="4"/>
        <v>-4.057782827463074E-3</v>
      </c>
      <c r="R60" s="66"/>
      <c r="S60" s="15" t="e">
        <f>#REF!-Q82</f>
        <v>#REF!</v>
      </c>
      <c r="T60" s="70">
        <f>Q60</f>
        <v>-4.057782827463074E-3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-2.2727272727272728E-2</v>
      </c>
      <c r="C61" s="67">
        <f t="shared" ref="C61:Q61" si="5">IF(C10= 0,0,(C10-C81)/C81)</f>
        <v>0</v>
      </c>
      <c r="D61" s="67">
        <f>IF(D10= 0,0,(D10-D81)/D81)</f>
        <v>-3.2407407407407406E-2</v>
      </c>
      <c r="E61" s="67">
        <f t="shared" si="5"/>
        <v>1.4705882352941176E-2</v>
      </c>
      <c r="F61" s="67">
        <f t="shared" si="5"/>
        <v>0</v>
      </c>
      <c r="G61" s="67">
        <f t="shared" si="5"/>
        <v>0</v>
      </c>
      <c r="H61" s="67">
        <f t="shared" si="5"/>
        <v>0</v>
      </c>
      <c r="I61" s="67">
        <f>IF(I10= 0,0,(I10-I81)/I81)</f>
        <v>4.7221213221939704E-3</v>
      </c>
      <c r="J61" s="67">
        <f t="shared" si="5"/>
        <v>-1.0456273764258554E-2</v>
      </c>
      <c r="K61" s="67">
        <f t="shared" si="5"/>
        <v>-1.3468013468013467E-2</v>
      </c>
      <c r="L61" s="67">
        <f t="shared" si="5"/>
        <v>0</v>
      </c>
      <c r="M61" s="67">
        <f t="shared" si="5"/>
        <v>-2.9629629629629631E-2</v>
      </c>
      <c r="N61" s="67">
        <f t="shared" si="5"/>
        <v>0</v>
      </c>
      <c r="O61" s="67">
        <f t="shared" si="5"/>
        <v>3.8948393378773127E-3</v>
      </c>
      <c r="P61" s="67">
        <f t="shared" si="5"/>
        <v>0</v>
      </c>
      <c r="Q61" s="67">
        <f t="shared" si="5"/>
        <v>-5.7743388382030256E-4</v>
      </c>
      <c r="R61" s="66"/>
      <c r="S61" s="15">
        <f>Q10-Q83</f>
        <v>-3850</v>
      </c>
      <c r="T61" s="70">
        <f t="shared" ref="T61:T67" si="6">Q61</f>
        <v>-5.7743388382030256E-4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67">
        <f>IF(B12= 0,0,(B12-B83)/B83)</f>
        <v>0</v>
      </c>
      <c r="C62" s="67">
        <f t="shared" ref="C62:H62" si="7">IF(C12= 0,0,(C12-C83)/C83)</f>
        <v>0</v>
      </c>
      <c r="D62" s="67">
        <f t="shared" si="7"/>
        <v>0</v>
      </c>
      <c r="E62" s="67">
        <f t="shared" si="7"/>
        <v>9.0909090909090912E-2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72">
        <f>IF(I12= 0,0,(I12-I83)/I83)</f>
        <v>7.1721311475409833E-4</v>
      </c>
      <c r="J62" s="72">
        <f t="shared" ref="J62:K62" si="8">IF(J12= 0,0,(J12-J83)/J83)</f>
        <v>0</v>
      </c>
      <c r="K62" s="72">
        <f t="shared" si="8"/>
        <v>0</v>
      </c>
      <c r="L62" s="72">
        <f>IF(L12= 0,0,(L12-L83)/L83)</f>
        <v>-1.1677695601401323E-3</v>
      </c>
      <c r="M62" s="72">
        <f t="shared" ref="M62:P62" si="9">IF(M12= 0,0,(M12-M83)/M83)</f>
        <v>0</v>
      </c>
      <c r="N62" s="72">
        <f t="shared" si="9"/>
        <v>0</v>
      </c>
      <c r="O62" s="72">
        <f t="shared" si="9"/>
        <v>0</v>
      </c>
      <c r="P62" s="72">
        <f t="shared" si="9"/>
        <v>0</v>
      </c>
      <c r="Q62" s="74">
        <f>IF(Q12= 0,0,(Q12-Q83)/Q83)</f>
        <v>3.9987204094689698E-4</v>
      </c>
      <c r="R62" s="75"/>
      <c r="S62" s="15">
        <f>Q12-Q84</f>
        <v>-46579</v>
      </c>
      <c r="T62" s="70">
        <f t="shared" si="6"/>
        <v>3.9987204094689698E-4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-1.8229166666666668E-2</v>
      </c>
      <c r="C63" s="76">
        <f t="shared" ref="C63:Q63" si="10">(C13-C84)/C84</f>
        <v>-1.1353711790393014E-2</v>
      </c>
      <c r="D63" s="76">
        <f t="shared" si="10"/>
        <v>-2.2049286640726331E-2</v>
      </c>
      <c r="E63" s="76">
        <f t="shared" si="10"/>
        <v>2.0618556701030927E-2</v>
      </c>
      <c r="F63" s="76">
        <f t="shared" si="10"/>
        <v>1.8315018315018316E-2</v>
      </c>
      <c r="G63" s="76">
        <f t="shared" si="10"/>
        <v>0</v>
      </c>
      <c r="H63" s="76">
        <f t="shared" si="10"/>
        <v>-1.8018018018018018E-2</v>
      </c>
      <c r="I63" s="76">
        <f t="shared" si="10"/>
        <v>5.1569685531247505E-3</v>
      </c>
      <c r="J63" s="76">
        <f t="shared" si="10"/>
        <v>-4.5377197958026095E-3</v>
      </c>
      <c r="K63" s="76">
        <f t="shared" si="10"/>
        <v>5.8394160583941602E-3</v>
      </c>
      <c r="L63" s="76">
        <f t="shared" si="10"/>
        <v>2.3510971786833857E-3</v>
      </c>
      <c r="M63" s="76">
        <f t="shared" si="10"/>
        <v>-7.9365079365079361E-3</v>
      </c>
      <c r="N63" s="76">
        <f t="shared" si="10"/>
        <v>-4.807692307692308E-3</v>
      </c>
      <c r="O63" s="76">
        <f t="shared" si="10"/>
        <v>3.089598352214212E-3</v>
      </c>
      <c r="P63" s="76">
        <f t="shared" si="10"/>
        <v>6.6626287098728041E-3</v>
      </c>
      <c r="Q63" s="76">
        <f t="shared" si="10"/>
        <v>3.0463038180341185E-3</v>
      </c>
      <c r="R63" s="79"/>
      <c r="S63" s="15">
        <f t="shared" ref="S63:S67" si="11">Q13-Q85</f>
        <v>59160</v>
      </c>
      <c r="T63" s="70">
        <f t="shared" si="6"/>
        <v>3.0463038180341185E-3</v>
      </c>
    </row>
    <row r="64" spans="1:26" ht="20.25" customHeight="1" thickBot="1" x14ac:dyDescent="0.3">
      <c r="A64" s="41" t="s">
        <v>28</v>
      </c>
      <c r="B64" s="80">
        <f t="shared" ref="B64:Q64" si="12">IF(B14=0,0,((B14-B85)/B85))</f>
        <v>0</v>
      </c>
      <c r="C64" s="80">
        <f t="shared" si="12"/>
        <v>0</v>
      </c>
      <c r="D64" s="80">
        <f t="shared" si="12"/>
        <v>0</v>
      </c>
      <c r="E64" s="80">
        <f>IF(E14=0,0,((E14-E85)/E85))</f>
        <v>0</v>
      </c>
      <c r="F64" s="80">
        <f t="shared" si="12"/>
        <v>0</v>
      </c>
      <c r="G64" s="80">
        <f t="shared" si="12"/>
        <v>0</v>
      </c>
      <c r="H64" s="80">
        <f t="shared" si="12"/>
        <v>-4.1666666666666664E-2</v>
      </c>
      <c r="I64" s="80">
        <f t="shared" si="12"/>
        <v>2.9411764705882353E-2</v>
      </c>
      <c r="J64" s="80">
        <f t="shared" si="12"/>
        <v>5.8823529411764705E-2</v>
      </c>
      <c r="K64" s="80">
        <f t="shared" si="12"/>
        <v>0</v>
      </c>
      <c r="L64" s="80">
        <f t="shared" si="12"/>
        <v>0</v>
      </c>
      <c r="M64" s="80">
        <f t="shared" si="12"/>
        <v>-0.2</v>
      </c>
      <c r="N64" s="80">
        <f t="shared" si="12"/>
        <v>0</v>
      </c>
      <c r="O64" s="80">
        <f t="shared" si="12"/>
        <v>-7.1428571428571425E-2</v>
      </c>
      <c r="P64" s="81">
        <f t="shared" si="12"/>
        <v>0</v>
      </c>
      <c r="Q64" s="82">
        <f t="shared" si="12"/>
        <v>-9.2592592592592587E-3</v>
      </c>
      <c r="R64" s="83"/>
      <c r="S64" s="15">
        <f t="shared" si="11"/>
        <v>-2366</v>
      </c>
      <c r="T64" s="70">
        <f t="shared" si="6"/>
        <v>-9.2592592592592587E-3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-7.3529411764705881E-3</v>
      </c>
      <c r="D65" s="86" t="s">
        <v>31</v>
      </c>
      <c r="E65" s="87">
        <f>(E15-E86)/E86</f>
        <v>-4.7281323877068557E-3</v>
      </c>
      <c r="F65" s="86" t="s">
        <v>32</v>
      </c>
      <c r="G65" s="87">
        <f>(G15-G86)/G86</f>
        <v>-2.9850746268656716E-2</v>
      </c>
      <c r="H65" s="86" t="s">
        <v>33</v>
      </c>
      <c r="I65" s="87">
        <f>(I15-I86)/I86</f>
        <v>-1.3953488372093023E-2</v>
      </c>
      <c r="J65" s="86" t="s">
        <v>34</v>
      </c>
      <c r="K65" s="86"/>
      <c r="L65" s="87">
        <f>(L15-L86)/L86</f>
        <v>0</v>
      </c>
      <c r="M65" s="86" t="s">
        <v>35</v>
      </c>
      <c r="N65" s="88"/>
      <c r="O65" s="89">
        <f>(O15-O86)/O86</f>
        <v>-1.7751479289940829E-2</v>
      </c>
      <c r="P65" s="86" t="s">
        <v>36</v>
      </c>
      <c r="Q65" s="87">
        <f>(Q15-Q86)/Q86</f>
        <v>-8.087343307723413E-3</v>
      </c>
      <c r="R65" s="51"/>
      <c r="S65" s="15">
        <f>Q15-Q87</f>
        <v>2453</v>
      </c>
      <c r="T65" s="70">
        <f t="shared" si="6"/>
        <v>-8.087343307723413E-3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-1.1235955056179775E-2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2.5782808218067425E-3</v>
      </c>
      <c r="R67" s="51"/>
      <c r="S67" s="15">
        <f t="shared" si="11"/>
        <v>492</v>
      </c>
      <c r="T67" s="70">
        <f t="shared" si="6"/>
        <v>2.5782808218067425E-3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43191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90</v>
      </c>
      <c r="B80" s="150">
        <v>296</v>
      </c>
      <c r="C80" s="150">
        <v>501</v>
      </c>
      <c r="D80" s="150">
        <v>555</v>
      </c>
      <c r="E80" s="150">
        <v>227</v>
      </c>
      <c r="F80" s="150">
        <v>153</v>
      </c>
      <c r="G80" s="150">
        <v>48</v>
      </c>
      <c r="H80" s="150">
        <v>51</v>
      </c>
      <c r="I80" s="150">
        <v>20834</v>
      </c>
      <c r="J80" s="150">
        <v>711</v>
      </c>
      <c r="K80" s="150">
        <v>388</v>
      </c>
      <c r="L80" s="150">
        <v>4622</v>
      </c>
      <c r="M80" s="150">
        <v>1499</v>
      </c>
      <c r="N80" s="150">
        <v>240</v>
      </c>
      <c r="O80" s="150">
        <v>915</v>
      </c>
      <c r="P80" s="150">
        <v>724</v>
      </c>
      <c r="Q80" s="25">
        <f>SUM(B80:P80)</f>
        <v>31764</v>
      </c>
      <c r="R80" s="26">
        <f>Q80/Q84</f>
        <v>0.53757108042242074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150">
        <v>88</v>
      </c>
      <c r="C81" s="150"/>
      <c r="D81" s="150">
        <v>216</v>
      </c>
      <c r="E81" s="150">
        <v>68</v>
      </c>
      <c r="F81" s="150"/>
      <c r="G81" s="150"/>
      <c r="H81" s="150"/>
      <c r="I81" s="150">
        <v>5506</v>
      </c>
      <c r="J81" s="150">
        <v>1052</v>
      </c>
      <c r="K81" s="150">
        <v>297</v>
      </c>
      <c r="L81" s="150"/>
      <c r="M81" s="150">
        <v>405</v>
      </c>
      <c r="N81" s="150"/>
      <c r="O81" s="150">
        <v>1027</v>
      </c>
      <c r="P81" s="150"/>
      <c r="Q81" s="25">
        <f t="shared" ref="Q81:Q83" si="13">SUM(B81:P81)</f>
        <v>8659</v>
      </c>
      <c r="R81" s="26">
        <f>Q81/Q84</f>
        <v>0.14654413755754128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80</v>
      </c>
      <c r="B82" s="148"/>
      <c r="C82" s="148">
        <v>644</v>
      </c>
      <c r="D82" s="148"/>
      <c r="E82" s="148">
        <v>179</v>
      </c>
      <c r="F82" s="148">
        <v>120</v>
      </c>
      <c r="G82" s="148">
        <v>9</v>
      </c>
      <c r="H82" s="148">
        <v>60</v>
      </c>
      <c r="I82" s="148">
        <v>1519</v>
      </c>
      <c r="J82" s="148"/>
      <c r="K82" s="148"/>
      <c r="L82" s="148">
        <v>1741</v>
      </c>
      <c r="M82" s="148">
        <v>578</v>
      </c>
      <c r="N82" s="148">
        <v>384</v>
      </c>
      <c r="O82" s="148"/>
      <c r="P82" s="148">
        <v>927</v>
      </c>
      <c r="Q82" s="31">
        <f t="shared" si="13"/>
        <v>6161</v>
      </c>
      <c r="R82" s="32">
        <f>Q82/Q84</f>
        <v>0.10426821012726781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150"/>
      <c r="C83" s="150"/>
      <c r="D83" s="150"/>
      <c r="E83" s="150">
        <v>11</v>
      </c>
      <c r="F83" s="150"/>
      <c r="G83" s="150"/>
      <c r="H83" s="150"/>
      <c r="I83" s="150">
        <v>9760</v>
      </c>
      <c r="J83" s="150"/>
      <c r="K83" s="150"/>
      <c r="L83" s="150">
        <v>2569</v>
      </c>
      <c r="M83" s="150">
        <v>164</v>
      </c>
      <c r="N83" s="150"/>
      <c r="O83" s="150"/>
      <c r="P83" s="150"/>
      <c r="Q83" s="35">
        <f t="shared" si="13"/>
        <v>12504</v>
      </c>
      <c r="R83" s="36">
        <f>Q83/Q84</f>
        <v>0.21161657189277011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f>SUM(B80:B83)</f>
        <v>384</v>
      </c>
      <c r="C84" s="38">
        <f t="shared" ref="C84:P84" si="14">SUM(C80:C83)</f>
        <v>1145</v>
      </c>
      <c r="D84" s="38">
        <f t="shared" si="14"/>
        <v>771</v>
      </c>
      <c r="E84" s="38">
        <f t="shared" si="14"/>
        <v>485</v>
      </c>
      <c r="F84" s="38">
        <f t="shared" si="14"/>
        <v>273</v>
      </c>
      <c r="G84" s="38">
        <f t="shared" si="14"/>
        <v>57</v>
      </c>
      <c r="H84" s="38">
        <f t="shared" si="14"/>
        <v>111</v>
      </c>
      <c r="I84" s="38">
        <f t="shared" si="14"/>
        <v>37619</v>
      </c>
      <c r="J84" s="38">
        <f t="shared" si="14"/>
        <v>1763</v>
      </c>
      <c r="K84" s="38">
        <f t="shared" si="14"/>
        <v>685</v>
      </c>
      <c r="L84" s="38">
        <f t="shared" si="14"/>
        <v>8932</v>
      </c>
      <c r="M84" s="38">
        <f t="shared" si="14"/>
        <v>2646</v>
      </c>
      <c r="N84" s="38">
        <f t="shared" si="14"/>
        <v>624</v>
      </c>
      <c r="O84" s="38">
        <f t="shared" si="14"/>
        <v>1942</v>
      </c>
      <c r="P84" s="38">
        <f t="shared" si="14"/>
        <v>1651</v>
      </c>
      <c r="Q84" s="39">
        <f>SUM(B84:P84)</f>
        <v>59088</v>
      </c>
      <c r="R84" s="40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149"/>
      <c r="C85" s="149"/>
      <c r="D85" s="149">
        <v>4</v>
      </c>
      <c r="E85" s="149"/>
      <c r="F85" s="149"/>
      <c r="G85" s="149"/>
      <c r="H85" s="149">
        <v>24</v>
      </c>
      <c r="I85" s="149">
        <v>34</v>
      </c>
      <c r="J85" s="149">
        <v>17</v>
      </c>
      <c r="K85" s="149"/>
      <c r="L85" s="149">
        <v>1</v>
      </c>
      <c r="M85" s="149">
        <v>5</v>
      </c>
      <c r="N85" s="149"/>
      <c r="O85" s="149">
        <v>14</v>
      </c>
      <c r="P85" s="149">
        <v>9</v>
      </c>
      <c r="Q85" s="45">
        <f>SUM(B85:P85)</f>
        <v>108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136</v>
      </c>
      <c r="D86" s="50" t="s">
        <v>31</v>
      </c>
      <c r="E86" s="50">
        <v>1692</v>
      </c>
      <c r="F86" s="50" t="s">
        <v>32</v>
      </c>
      <c r="G86" s="50">
        <v>134</v>
      </c>
      <c r="H86" s="50" t="s">
        <v>33</v>
      </c>
      <c r="I86" s="50">
        <v>215</v>
      </c>
      <c r="J86" s="50" t="s">
        <v>34</v>
      </c>
      <c r="K86" s="50"/>
      <c r="L86" s="50">
        <v>38</v>
      </c>
      <c r="M86" s="50" t="s">
        <v>35</v>
      </c>
      <c r="N86" s="51"/>
      <c r="O86" s="48">
        <v>169</v>
      </c>
      <c r="P86" s="50" t="s">
        <v>36</v>
      </c>
      <c r="Q86" s="50">
        <f>C86+C87+E86+G86+I86+L86+O86+O87</f>
        <v>2473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85</v>
      </c>
      <c r="B87" s="48" t="s">
        <v>84</v>
      </c>
      <c r="C87" s="49">
        <v>0</v>
      </c>
      <c r="D87" s="50" t="s">
        <v>36</v>
      </c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89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f>Q84+Q85+Q86</f>
        <v>61669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61336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 t="s">
        <v>41</v>
      </c>
      <c r="I90" s="56"/>
      <c r="J90" s="56"/>
      <c r="K90" s="56"/>
      <c r="L90" s="56"/>
      <c r="M90" s="56"/>
      <c r="N90" s="56"/>
      <c r="O90" s="56"/>
      <c r="P90" s="56"/>
      <c r="Q90" s="58">
        <f>Q88-Q89</f>
        <v>333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abSelected="1" zoomScale="65" zoomScaleNormal="65" zoomScaleSheetLayoutView="75" workbookViewId="0">
      <selection activeCell="L20" sqref="L20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6" ht="21" customHeight="1" x14ac:dyDescent="0.25">
      <c r="A2" s="158">
        <v>43252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26" ht="21" customHeight="1" x14ac:dyDescent="0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21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22" t="s">
        <v>90</v>
      </c>
      <c r="B9" s="150">
        <v>288</v>
      </c>
      <c r="C9" s="150">
        <v>498</v>
      </c>
      <c r="D9" s="150">
        <v>546</v>
      </c>
      <c r="E9" s="150">
        <v>240</v>
      </c>
      <c r="F9" s="150">
        <v>155</v>
      </c>
      <c r="G9" s="150">
        <v>47</v>
      </c>
      <c r="H9" s="150">
        <v>49</v>
      </c>
      <c r="I9" s="150">
        <v>21098</v>
      </c>
      <c r="J9" s="150">
        <v>725</v>
      </c>
      <c r="K9" s="150">
        <v>396</v>
      </c>
      <c r="L9" s="150">
        <v>4650</v>
      </c>
      <c r="M9" s="150">
        <v>1504</v>
      </c>
      <c r="N9" s="150">
        <v>242</v>
      </c>
      <c r="O9" s="150">
        <v>919</v>
      </c>
      <c r="P9" s="150">
        <v>741</v>
      </c>
      <c r="Q9" s="25">
        <f>SUM(B9:P9)</f>
        <v>32098</v>
      </c>
      <c r="R9" s="26">
        <f>Q9/Q13</f>
        <v>0.54098056730655786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8" t="s">
        <v>24</v>
      </c>
      <c r="B10" s="150">
        <v>89</v>
      </c>
      <c r="C10" s="150"/>
      <c r="D10" s="150">
        <v>216</v>
      </c>
      <c r="E10" s="150">
        <v>72</v>
      </c>
      <c r="F10" s="150"/>
      <c r="G10" s="150"/>
      <c r="H10" s="150"/>
      <c r="I10" s="150">
        <v>5545</v>
      </c>
      <c r="J10" s="150">
        <v>1035</v>
      </c>
      <c r="K10" s="150">
        <v>297</v>
      </c>
      <c r="L10" s="150"/>
      <c r="M10" s="150">
        <v>396</v>
      </c>
      <c r="N10" s="150"/>
      <c r="O10" s="150">
        <v>1037</v>
      </c>
      <c r="P10" s="150"/>
      <c r="Q10" s="25">
        <f t="shared" ref="Q10:Q12" si="0">SUM(B10:P10)</f>
        <v>8687</v>
      </c>
      <c r="R10" s="26">
        <f>Q10/Q13</f>
        <v>0.14641093489289267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8" t="s">
        <v>80</v>
      </c>
      <c r="B11" s="148"/>
      <c r="C11" s="148">
        <v>626</v>
      </c>
      <c r="D11" s="148"/>
      <c r="E11" s="148">
        <v>174</v>
      </c>
      <c r="F11" s="148">
        <v>115</v>
      </c>
      <c r="G11" s="148">
        <v>10</v>
      </c>
      <c r="H11" s="148">
        <v>55</v>
      </c>
      <c r="I11" s="148">
        <v>1545</v>
      </c>
      <c r="J11" s="148"/>
      <c r="K11" s="148"/>
      <c r="L11" s="148">
        <v>1732</v>
      </c>
      <c r="M11" s="148">
        <v>560</v>
      </c>
      <c r="N11" s="148">
        <v>377</v>
      </c>
      <c r="O11" s="148"/>
      <c r="P11" s="148">
        <v>918</v>
      </c>
      <c r="Q11" s="31">
        <f t="shared" si="0"/>
        <v>6112</v>
      </c>
      <c r="R11" s="32">
        <f>Q11/Q13</f>
        <v>0.10301181467311614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8" t="s">
        <v>26</v>
      </c>
      <c r="B12" s="150"/>
      <c r="C12" s="150"/>
      <c r="D12" s="150"/>
      <c r="E12" s="150">
        <v>12</v>
      </c>
      <c r="F12" s="150"/>
      <c r="G12" s="150"/>
      <c r="H12" s="150"/>
      <c r="I12" s="150">
        <v>9702</v>
      </c>
      <c r="J12" s="150"/>
      <c r="K12" s="150"/>
      <c r="L12" s="150">
        <v>2554</v>
      </c>
      <c r="M12" s="150">
        <v>168</v>
      </c>
      <c r="N12" s="150"/>
      <c r="O12" s="150"/>
      <c r="P12" s="150"/>
      <c r="Q12" s="35">
        <f t="shared" si="0"/>
        <v>12436</v>
      </c>
      <c r="R12" s="36">
        <f>Q12/Q13</f>
        <v>0.20959668312743329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37" t="s">
        <v>27</v>
      </c>
      <c r="B13" s="38">
        <f>SUM(B9:B12)</f>
        <v>377</v>
      </c>
      <c r="C13" s="38">
        <f t="shared" ref="C13:P13" si="1">SUM(C9:C12)</f>
        <v>1124</v>
      </c>
      <c r="D13" s="38">
        <f t="shared" si="1"/>
        <v>762</v>
      </c>
      <c r="E13" s="38">
        <f t="shared" si="1"/>
        <v>498</v>
      </c>
      <c r="F13" s="38">
        <f t="shared" si="1"/>
        <v>270</v>
      </c>
      <c r="G13" s="38">
        <f t="shared" si="1"/>
        <v>57</v>
      </c>
      <c r="H13" s="38">
        <f t="shared" si="1"/>
        <v>104</v>
      </c>
      <c r="I13" s="38">
        <f t="shared" si="1"/>
        <v>37890</v>
      </c>
      <c r="J13" s="38">
        <f t="shared" si="1"/>
        <v>1760</v>
      </c>
      <c r="K13" s="38">
        <f t="shared" si="1"/>
        <v>693</v>
      </c>
      <c r="L13" s="38">
        <f t="shared" si="1"/>
        <v>8936</v>
      </c>
      <c r="M13" s="38">
        <f t="shared" si="1"/>
        <v>2628</v>
      </c>
      <c r="N13" s="38">
        <f t="shared" si="1"/>
        <v>619</v>
      </c>
      <c r="O13" s="38">
        <f t="shared" si="1"/>
        <v>1956</v>
      </c>
      <c r="P13" s="38">
        <f t="shared" si="1"/>
        <v>1659</v>
      </c>
      <c r="Q13" s="39">
        <f>SUM(B13:P13)</f>
        <v>59333</v>
      </c>
      <c r="R13" s="40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41" t="s">
        <v>28</v>
      </c>
      <c r="B14" s="149"/>
      <c r="C14" s="149"/>
      <c r="D14" s="149">
        <v>4</v>
      </c>
      <c r="E14" s="149"/>
      <c r="F14" s="149"/>
      <c r="G14" s="149"/>
      <c r="H14" s="149">
        <v>21</v>
      </c>
      <c r="I14" s="149">
        <v>33</v>
      </c>
      <c r="J14" s="149">
        <v>17</v>
      </c>
      <c r="K14" s="149"/>
      <c r="L14" s="149">
        <v>1</v>
      </c>
      <c r="M14" s="149">
        <v>4</v>
      </c>
      <c r="N14" s="149"/>
      <c r="O14" s="149">
        <v>12</v>
      </c>
      <c r="P14" s="149">
        <v>9</v>
      </c>
      <c r="Q14" s="45">
        <f>SUM(B14:P14)</f>
        <v>101</v>
      </c>
      <c r="R14" s="46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47" t="s">
        <v>29</v>
      </c>
      <c r="B15" s="48" t="s">
        <v>30</v>
      </c>
      <c r="C15" s="49">
        <v>135</v>
      </c>
      <c r="D15" s="50" t="s">
        <v>31</v>
      </c>
      <c r="E15" s="50">
        <v>1685</v>
      </c>
      <c r="F15" s="50" t="s">
        <v>32</v>
      </c>
      <c r="G15" s="50">
        <v>129</v>
      </c>
      <c r="H15" s="50" t="s">
        <v>33</v>
      </c>
      <c r="I15" s="50">
        <v>208</v>
      </c>
      <c r="J15" s="50" t="s">
        <v>34</v>
      </c>
      <c r="K15" s="50"/>
      <c r="L15" s="50">
        <v>38</v>
      </c>
      <c r="M15" s="50" t="s">
        <v>35</v>
      </c>
      <c r="N15" s="51"/>
      <c r="O15" s="48">
        <v>161</v>
      </c>
      <c r="P15" s="50" t="s">
        <v>36</v>
      </c>
      <c r="Q15" s="50">
        <f>C15+C16+E15+G15+I15+L15+O15+O16</f>
        <v>2448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47" t="s">
        <v>85</v>
      </c>
      <c r="B16" s="48" t="s">
        <v>84</v>
      </c>
      <c r="C16" s="49"/>
      <c r="D16" s="50" t="s">
        <v>36</v>
      </c>
      <c r="E16" s="50"/>
      <c r="F16" s="50"/>
      <c r="G16" s="50"/>
      <c r="H16" s="50"/>
      <c r="I16" s="50"/>
      <c r="J16" s="50"/>
      <c r="K16" s="50"/>
      <c r="L16" s="50"/>
      <c r="M16" s="50" t="s">
        <v>37</v>
      </c>
      <c r="N16" s="50"/>
      <c r="O16" s="50">
        <v>92</v>
      </c>
      <c r="P16" s="50" t="s">
        <v>36</v>
      </c>
      <c r="Q16" s="50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52" t="s">
        <v>38</v>
      </c>
      <c r="B17" s="50"/>
      <c r="C17" s="50"/>
      <c r="D17" s="50"/>
      <c r="E17" s="50"/>
      <c r="F17" s="50"/>
      <c r="G17" s="50"/>
      <c r="H17" s="50"/>
      <c r="I17" s="53"/>
      <c r="J17" s="50"/>
      <c r="K17" s="50"/>
      <c r="L17" s="50"/>
      <c r="M17" s="50"/>
      <c r="N17" s="50"/>
      <c r="O17" s="50"/>
      <c r="P17" s="50"/>
      <c r="Q17" s="54">
        <f>Q13+Q14+Q15</f>
        <v>61882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>
        <v>61828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52" t="s">
        <v>40</v>
      </c>
      <c r="B19" s="56"/>
      <c r="C19" s="56"/>
      <c r="D19" s="56"/>
      <c r="E19" s="56"/>
      <c r="F19" s="56"/>
      <c r="G19" s="56"/>
      <c r="H19" s="56" t="s">
        <v>41</v>
      </c>
      <c r="I19" s="56"/>
      <c r="J19" s="56"/>
      <c r="K19" s="56"/>
      <c r="L19" s="56"/>
      <c r="M19" s="56"/>
      <c r="N19" s="56"/>
      <c r="O19" s="56"/>
      <c r="P19" s="56"/>
      <c r="Q19" s="58">
        <f>Q17-Q18</f>
        <v>54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8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 t="s">
        <v>41</v>
      </c>
      <c r="P21" s="56"/>
      <c r="Q21" s="58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52"/>
      <c r="B22" s="56" t="s">
        <v>88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8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 t="s">
        <v>41</v>
      </c>
      <c r="Q23" s="58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5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60" t="s">
        <v>42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209" t="s">
        <v>81</v>
      </c>
      <c r="B29" s="210"/>
      <c r="C29" s="210"/>
      <c r="D29" s="211"/>
      <c r="E29" s="107"/>
      <c r="F29" s="106" t="s">
        <v>43</v>
      </c>
      <c r="G29" s="141" t="s">
        <v>44</v>
      </c>
      <c r="H29" s="141" t="s">
        <v>65</v>
      </c>
      <c r="I29" s="141" t="s">
        <v>46</v>
      </c>
      <c r="J29" s="141" t="s">
        <v>47</v>
      </c>
      <c r="K29" s="142"/>
      <c r="L29" s="143" t="s">
        <v>23</v>
      </c>
      <c r="M29" s="141" t="s">
        <v>48</v>
      </c>
      <c r="N29" s="142"/>
      <c r="O29" s="144" t="s">
        <v>49</v>
      </c>
      <c r="P29" s="141" t="s">
        <v>50</v>
      </c>
      <c r="Q29" s="56"/>
      <c r="R29" s="58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184" t="s">
        <v>66</v>
      </c>
      <c r="B30" s="172" t="s">
        <v>63</v>
      </c>
      <c r="C30" s="173" t="s">
        <v>62</v>
      </c>
      <c r="D30" s="174" t="s">
        <v>62</v>
      </c>
      <c r="E30" s="189"/>
      <c r="F30" s="191">
        <f>E10+M10+I10</f>
        <v>6013</v>
      </c>
      <c r="G30" s="193">
        <f>E12+M12+I12</f>
        <v>9882</v>
      </c>
      <c r="H30" s="193">
        <f>E11+M11+I11</f>
        <v>2279</v>
      </c>
      <c r="I30" s="193">
        <f>SUM(F30:H31)</f>
        <v>18174</v>
      </c>
      <c r="J30" s="195">
        <f>(I30/I37)</f>
        <v>0.66730310262529835</v>
      </c>
      <c r="K30" s="189"/>
      <c r="L30" s="193">
        <f>E9+M9+I9</f>
        <v>22842</v>
      </c>
      <c r="M30" s="195">
        <f>L30/L37</f>
        <v>0.71163312355910024</v>
      </c>
      <c r="N30" s="189"/>
      <c r="O30" s="197">
        <f>SUM(I30+L30)</f>
        <v>41016</v>
      </c>
      <c r="P30" s="199">
        <f>O30/O37</f>
        <v>0.69128478249877812</v>
      </c>
      <c r="Q30" s="56"/>
      <c r="R30" s="58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185"/>
      <c r="B31" s="175"/>
      <c r="C31" s="176"/>
      <c r="D31" s="177"/>
      <c r="E31" s="190"/>
      <c r="F31" s="192"/>
      <c r="G31" s="194"/>
      <c r="H31" s="194"/>
      <c r="I31" s="194"/>
      <c r="J31" s="196"/>
      <c r="K31" s="190"/>
      <c r="L31" s="194"/>
      <c r="M31" s="196"/>
      <c r="N31" s="190"/>
      <c r="O31" s="198"/>
      <c r="P31" s="200"/>
      <c r="Q31" s="56"/>
      <c r="R31" s="58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184" t="s">
        <v>67</v>
      </c>
      <c r="B32" s="172" t="s">
        <v>62</v>
      </c>
      <c r="C32" s="173" t="s">
        <v>63</v>
      </c>
      <c r="D32" s="174" t="s">
        <v>63</v>
      </c>
      <c r="E32" s="201"/>
      <c r="F32" s="191">
        <f>B10+D10+J10+K10+O10</f>
        <v>2674</v>
      </c>
      <c r="G32" s="191">
        <f>B12+D12+J12+K12+O12</f>
        <v>0</v>
      </c>
      <c r="H32" s="191">
        <f>B11+D11+J11+K11+O11</f>
        <v>0</v>
      </c>
      <c r="I32" s="191">
        <f>SUM(F32:H33)</f>
        <v>2674</v>
      </c>
      <c r="J32" s="203">
        <f>I32/I37</f>
        <v>9.8182485771984573E-2</v>
      </c>
      <c r="K32" s="201"/>
      <c r="L32" s="191">
        <f>B9+D9+J9+K9+O9</f>
        <v>2874</v>
      </c>
      <c r="M32" s="203">
        <f>L32/L37</f>
        <v>8.9538288989968226E-2</v>
      </c>
      <c r="N32" s="201"/>
      <c r="O32" s="205">
        <f t="shared" ref="O32" si="2">SUM(I32+L32)</f>
        <v>5548</v>
      </c>
      <c r="P32" s="207">
        <f>O32/O37</f>
        <v>9.3506143292939853E-2</v>
      </c>
      <c r="Q32" s="56"/>
      <c r="R32" s="58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186"/>
      <c r="B33" s="175"/>
      <c r="C33" s="176"/>
      <c r="D33" s="177"/>
      <c r="E33" s="202"/>
      <c r="F33" s="192"/>
      <c r="G33" s="192"/>
      <c r="H33" s="192"/>
      <c r="I33" s="192"/>
      <c r="J33" s="204"/>
      <c r="K33" s="202"/>
      <c r="L33" s="192"/>
      <c r="M33" s="204"/>
      <c r="N33" s="202"/>
      <c r="O33" s="206"/>
      <c r="P33" s="208"/>
      <c r="Q33" s="56"/>
      <c r="R33" s="58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184" t="s">
        <v>68</v>
      </c>
      <c r="B34" s="172" t="s">
        <v>64</v>
      </c>
      <c r="C34" s="173" t="s">
        <v>64</v>
      </c>
      <c r="D34" s="174" t="s">
        <v>64</v>
      </c>
      <c r="E34" s="201"/>
      <c r="F34" s="191">
        <f>C10+F10+G10+L10+N10+H10+P10</f>
        <v>0</v>
      </c>
      <c r="G34" s="191">
        <f>L12+N12+C12+F12+G12+H12+P12</f>
        <v>2554</v>
      </c>
      <c r="H34" s="191">
        <f>L11+N11+C11+F11+G11+H11+P11</f>
        <v>3833</v>
      </c>
      <c r="I34" s="191">
        <f>SUM(F34:H36)</f>
        <v>6387</v>
      </c>
      <c r="J34" s="203">
        <f>I34/I37</f>
        <v>0.2345144116027171</v>
      </c>
      <c r="K34" s="201"/>
      <c r="L34" s="191">
        <f>L9+N9+C9+F9+G9+H9+P9</f>
        <v>6382</v>
      </c>
      <c r="M34" s="203">
        <f>L34/L37</f>
        <v>0.19882858745093152</v>
      </c>
      <c r="N34" s="201"/>
      <c r="O34" s="205">
        <f>SUM(I34+L34)</f>
        <v>12769</v>
      </c>
      <c r="P34" s="207">
        <f>O34/O37</f>
        <v>0.21520907420828206</v>
      </c>
      <c r="Q34" s="56"/>
      <c r="R34" s="58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187"/>
      <c r="B35" s="178"/>
      <c r="C35" s="179"/>
      <c r="D35" s="180"/>
      <c r="E35" s="212"/>
      <c r="F35" s="214"/>
      <c r="G35" s="214"/>
      <c r="H35" s="214"/>
      <c r="I35" s="214"/>
      <c r="J35" s="216"/>
      <c r="K35" s="212"/>
      <c r="L35" s="214"/>
      <c r="M35" s="216"/>
      <c r="N35" s="212"/>
      <c r="O35" s="218"/>
      <c r="P35" s="220"/>
      <c r="Q35" s="56"/>
      <c r="R35" s="58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188"/>
      <c r="B36" s="181"/>
      <c r="C36" s="182"/>
      <c r="D36" s="183"/>
      <c r="E36" s="213"/>
      <c r="F36" s="215"/>
      <c r="G36" s="215"/>
      <c r="H36" s="215"/>
      <c r="I36" s="215"/>
      <c r="J36" s="217"/>
      <c r="K36" s="213"/>
      <c r="L36" s="215"/>
      <c r="M36" s="217"/>
      <c r="N36" s="213"/>
      <c r="O36" s="219"/>
      <c r="P36" s="221"/>
      <c r="Q36" s="56"/>
      <c r="R36" s="58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169" t="s">
        <v>51</v>
      </c>
      <c r="B37" s="170"/>
      <c r="C37" s="170"/>
      <c r="D37" s="171"/>
      <c r="E37" s="110"/>
      <c r="F37" s="108">
        <f>SUM(F30:F36)</f>
        <v>8687</v>
      </c>
      <c r="G37" s="108">
        <f>SUM(G30:G36)</f>
        <v>12436</v>
      </c>
      <c r="H37" s="108">
        <f>SUM(H30:H36)</f>
        <v>6112</v>
      </c>
      <c r="I37" s="108">
        <f>SUM(F37:H37)</f>
        <v>27235</v>
      </c>
      <c r="J37" s="109">
        <f>SUM(J30:J36)</f>
        <v>1</v>
      </c>
      <c r="K37" s="110"/>
      <c r="L37" s="108">
        <f>SUM(L30:L36)</f>
        <v>32098</v>
      </c>
      <c r="M37" s="111">
        <f>SUM(M30:M36)</f>
        <v>1</v>
      </c>
      <c r="N37" s="110"/>
      <c r="O37" s="112">
        <f>SUM(O30:O36)</f>
        <v>59333</v>
      </c>
      <c r="P37" s="113">
        <f>SUM(P30:P36)</f>
        <v>1</v>
      </c>
      <c r="Q37" s="56"/>
      <c r="R37" s="58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52"/>
      <c r="B40" s="56"/>
      <c r="C40" s="56"/>
      <c r="D40" s="56"/>
      <c r="E40" s="56"/>
      <c r="F40" s="56"/>
      <c r="O40" s="56"/>
      <c r="P40" s="56"/>
      <c r="Q40" s="58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52"/>
      <c r="B41" s="56"/>
      <c r="C41" s="56"/>
      <c r="D41" s="56"/>
      <c r="E41" s="56"/>
      <c r="F41" s="56"/>
      <c r="O41" s="56"/>
      <c r="P41" s="56"/>
      <c r="Q41" s="58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52"/>
      <c r="B42" s="56"/>
      <c r="C42" s="56"/>
      <c r="D42" s="56"/>
      <c r="E42" s="56"/>
      <c r="F42" s="56"/>
      <c r="O42" s="56"/>
      <c r="P42" s="56"/>
      <c r="Q42" s="58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48"/>
      <c r="B43" s="48"/>
      <c r="C43" s="48"/>
      <c r="D43" s="48"/>
      <c r="E43" s="48"/>
      <c r="F43" s="48"/>
      <c r="O43" s="48"/>
      <c r="P43" s="48"/>
      <c r="Q43" s="48"/>
    </row>
    <row r="44" spans="1:27" ht="19.5" customHeight="1" x14ac:dyDescent="0.25">
      <c r="B44" s="48"/>
      <c r="C44" s="48"/>
      <c r="D44" s="48"/>
      <c r="E44" s="48"/>
      <c r="F44" s="48"/>
      <c r="O44" s="48"/>
      <c r="P44" s="48"/>
      <c r="Q44" s="48"/>
    </row>
    <row r="45" spans="1:27" ht="19.5" customHeight="1" x14ac:dyDescent="0.25">
      <c r="B45" s="48"/>
      <c r="C45" s="48"/>
      <c r="D45" s="48"/>
      <c r="E45" s="48"/>
      <c r="F45" s="48"/>
      <c r="O45" s="48"/>
      <c r="P45" s="48"/>
      <c r="Q45" s="48"/>
    </row>
    <row r="46" spans="1:27" ht="19.5" customHeight="1" x14ac:dyDescent="0.25">
      <c r="B46" s="48"/>
      <c r="C46" s="48"/>
      <c r="D46" s="48"/>
      <c r="E46" s="48"/>
      <c r="F46" s="48"/>
      <c r="O46" s="48"/>
      <c r="P46" s="48"/>
      <c r="Q46" s="48"/>
    </row>
    <row r="47" spans="1:27" ht="19.5" customHeight="1" x14ac:dyDescent="0.25">
      <c r="A47" s="60" t="s">
        <v>52</v>
      </c>
      <c r="B47" s="48"/>
      <c r="C47" s="48"/>
      <c r="D47" s="48"/>
      <c r="E47" s="48"/>
      <c r="F47" s="48"/>
      <c r="O47" s="48"/>
      <c r="P47" s="48"/>
      <c r="Q47" s="48"/>
    </row>
    <row r="48" spans="1:27" ht="19.5" customHeight="1" x14ac:dyDescent="0.25">
      <c r="A48" s="60" t="s">
        <v>53</v>
      </c>
      <c r="B48" s="48"/>
      <c r="C48" s="48"/>
      <c r="D48" s="2"/>
      <c r="E48" s="2"/>
      <c r="F48" s="2"/>
      <c r="O48" s="2"/>
      <c r="P48" s="2"/>
      <c r="Q48" s="2"/>
    </row>
    <row r="49" spans="1:26" ht="21" customHeight="1" x14ac:dyDescent="0.25">
      <c r="A49" s="157" t="s">
        <v>54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26" ht="21" customHeight="1" x14ac:dyDescent="0.25">
      <c r="A50" s="159" t="s">
        <v>55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6" ht="21" customHeight="1" x14ac:dyDescent="0.25">
      <c r="A51" s="168" t="s">
        <v>92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" t="s">
        <v>57</v>
      </c>
    </row>
    <row r="52" spans="1:26" ht="21" customHeight="1" x14ac:dyDescent="0.25">
      <c r="A52" s="159" t="s">
        <v>58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61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62"/>
    </row>
    <row r="58" spans="1:26" ht="20.25" customHeight="1" x14ac:dyDescent="0.25">
      <c r="A58" s="17" t="s">
        <v>60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65"/>
      <c r="R58" s="66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22" t="s">
        <v>90</v>
      </c>
      <c r="B59" s="67">
        <f>IF(B9= 0,0,(B9-B80)/B80)</f>
        <v>-1.0309278350515464E-2</v>
      </c>
      <c r="C59" s="67">
        <f>IF(C9= 0,0,(C9-C80)/C80)</f>
        <v>0</v>
      </c>
      <c r="D59" s="67">
        <f t="shared" ref="D59:Q59" si="3">IF(D9= 0,0,(D9-D80)/D80)</f>
        <v>1.834862385321101E-3</v>
      </c>
      <c r="E59" s="67">
        <f t="shared" si="3"/>
        <v>1.6949152542372881E-2</v>
      </c>
      <c r="F59" s="67">
        <f t="shared" si="3"/>
        <v>-1.8987341772151899E-2</v>
      </c>
      <c r="G59" s="67">
        <f t="shared" si="3"/>
        <v>-2.0833333333333332E-2</v>
      </c>
      <c r="H59" s="67">
        <f t="shared" si="3"/>
        <v>-0.02</v>
      </c>
      <c r="I59" s="67">
        <f t="shared" si="3"/>
        <v>4.5709932387391679E-3</v>
      </c>
      <c r="J59" s="67">
        <f>IF(J9= 0,0,(J9-J80)/J80)</f>
        <v>1.5406162464985995E-2</v>
      </c>
      <c r="K59" s="67">
        <f t="shared" si="3"/>
        <v>0</v>
      </c>
      <c r="L59" s="67">
        <f t="shared" si="3"/>
        <v>6.4557779212395089E-4</v>
      </c>
      <c r="M59" s="67">
        <f t="shared" si="3"/>
        <v>5.3475935828877002E-3</v>
      </c>
      <c r="N59" s="67">
        <f t="shared" si="3"/>
        <v>2.1097046413502109E-2</v>
      </c>
      <c r="O59" s="67">
        <f t="shared" si="3"/>
        <v>2.1810250817884407E-3</v>
      </c>
      <c r="P59" s="67">
        <f t="shared" si="3"/>
        <v>9.5367847411444145E-3</v>
      </c>
      <c r="Q59" s="67">
        <f t="shared" si="3"/>
        <v>4.0351590603397037E-3</v>
      </c>
      <c r="R59" s="66"/>
      <c r="S59" s="15">
        <f>Q9-Q81</f>
        <v>23444</v>
      </c>
      <c r="T59" s="70">
        <f>Q59</f>
        <v>4.0351590603397037E-3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22" t="s">
        <v>65</v>
      </c>
      <c r="B60" s="67">
        <f t="shared" ref="B60:Q60" si="4">IF(B11= 0,0,(B11-B82)/B82)</f>
        <v>0</v>
      </c>
      <c r="C60" s="67">
        <f t="shared" si="4"/>
        <v>-1.2618296529968454E-2</v>
      </c>
      <c r="D60" s="67">
        <f t="shared" si="4"/>
        <v>0</v>
      </c>
      <c r="E60" s="67">
        <f t="shared" si="4"/>
        <v>-2.247191011235955E-2</v>
      </c>
      <c r="F60" s="67">
        <f t="shared" si="4"/>
        <v>-4.1666666666666664E-2</v>
      </c>
      <c r="G60" s="67">
        <f t="shared" si="4"/>
        <v>0.1111111111111111</v>
      </c>
      <c r="H60" s="67">
        <f t="shared" si="4"/>
        <v>-6.7796610169491525E-2</v>
      </c>
      <c r="I60" s="67">
        <f t="shared" si="4"/>
        <v>2.1825396825396824E-2</v>
      </c>
      <c r="J60" s="67">
        <f t="shared" si="4"/>
        <v>0</v>
      </c>
      <c r="K60" s="67">
        <f t="shared" si="4"/>
        <v>0</v>
      </c>
      <c r="L60" s="67">
        <f t="shared" si="4"/>
        <v>-4.5977011494252873E-3</v>
      </c>
      <c r="M60" s="67">
        <f t="shared" si="4"/>
        <v>-2.097902097902098E-2</v>
      </c>
      <c r="N60" s="67">
        <f t="shared" si="4"/>
        <v>-1.8229166666666668E-2</v>
      </c>
      <c r="O60" s="67">
        <f t="shared" si="4"/>
        <v>0</v>
      </c>
      <c r="P60" s="68">
        <f t="shared" si="4"/>
        <v>-1.0775862068965518E-2</v>
      </c>
      <c r="Q60" s="68">
        <f t="shared" si="4"/>
        <v>-3.9113428943937422E-3</v>
      </c>
      <c r="R60" s="66"/>
      <c r="S60" s="15" t="e">
        <f>#REF!-Q82</f>
        <v>#REF!</v>
      </c>
      <c r="T60" s="70">
        <f>Q60</f>
        <v>-3.9113428943937422E-3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8" t="s">
        <v>61</v>
      </c>
      <c r="B61" s="67">
        <f>IF(B10= 0,0,(B10-B81)/B81)</f>
        <v>3.4883720930232558E-2</v>
      </c>
      <c r="C61" s="67">
        <f t="shared" ref="C61:Q61" si="5">IF(C10= 0,0,(C10-C81)/C81)</f>
        <v>0</v>
      </c>
      <c r="D61" s="67">
        <f>IF(D10= 0,0,(D10-D81)/D81)</f>
        <v>3.3492822966507178E-2</v>
      </c>
      <c r="E61" s="67">
        <f t="shared" si="5"/>
        <v>4.3478260869565216E-2</v>
      </c>
      <c r="F61" s="67">
        <f t="shared" si="5"/>
        <v>0</v>
      </c>
      <c r="G61" s="67">
        <f t="shared" si="5"/>
        <v>0</v>
      </c>
      <c r="H61" s="67">
        <f t="shared" si="5"/>
        <v>0</v>
      </c>
      <c r="I61" s="67">
        <f>IF(I10= 0,0,(I10-I81)/I81)</f>
        <v>2.3499638467100506E-3</v>
      </c>
      <c r="J61" s="67">
        <f t="shared" si="5"/>
        <v>-5.763688760806916E-3</v>
      </c>
      <c r="K61" s="67">
        <f t="shared" si="5"/>
        <v>1.3651877133105802E-2</v>
      </c>
      <c r="L61" s="67">
        <f t="shared" si="5"/>
        <v>0</v>
      </c>
      <c r="M61" s="67">
        <f t="shared" si="5"/>
        <v>7.6335877862595417E-3</v>
      </c>
      <c r="N61" s="67">
        <f t="shared" si="5"/>
        <v>0</v>
      </c>
      <c r="O61" s="67">
        <f t="shared" si="5"/>
        <v>5.8195926285160042E-3</v>
      </c>
      <c r="P61" s="67">
        <f t="shared" si="5"/>
        <v>0</v>
      </c>
      <c r="Q61" s="67">
        <f t="shared" si="5"/>
        <v>3.813265541945921E-3</v>
      </c>
      <c r="R61" s="66"/>
      <c r="S61" s="15">
        <f>Q10-Q83</f>
        <v>-3822</v>
      </c>
      <c r="T61" s="70">
        <f t="shared" ref="T61:T67" si="6">Q61</f>
        <v>3.813265541945921E-3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8" t="s">
        <v>26</v>
      </c>
      <c r="B62" s="67">
        <f>IF(B12= 0,0,(B12-B83)/B83)</f>
        <v>0</v>
      </c>
      <c r="C62" s="67">
        <f t="shared" ref="C62:H62" si="7">IF(C12= 0,0,(C12-C83)/C83)</f>
        <v>0</v>
      </c>
      <c r="D62" s="67">
        <f t="shared" si="7"/>
        <v>0</v>
      </c>
      <c r="E62" s="67">
        <f t="shared" si="7"/>
        <v>0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72">
        <f>IF(I12= 0,0,(I12-I83)/I83)</f>
        <v>-6.6550629671342275E-3</v>
      </c>
      <c r="J62" s="72">
        <f t="shared" ref="J62:K62" si="8">IF(J12= 0,0,(J12-J83)/J83)</f>
        <v>0</v>
      </c>
      <c r="K62" s="72">
        <f t="shared" si="8"/>
        <v>0</v>
      </c>
      <c r="L62" s="72">
        <f>IF(L12= 0,0,(L12-L83)/L83)</f>
        <v>-4.6765393608729543E-3</v>
      </c>
      <c r="M62" s="72">
        <f t="shared" ref="M62:P62" si="9">IF(M12= 0,0,(M12-M83)/M83)</f>
        <v>2.4390243902439025E-2</v>
      </c>
      <c r="N62" s="72">
        <f t="shared" si="9"/>
        <v>0</v>
      </c>
      <c r="O62" s="72">
        <f t="shared" si="9"/>
        <v>0</v>
      </c>
      <c r="P62" s="72">
        <f t="shared" si="9"/>
        <v>0</v>
      </c>
      <c r="Q62" s="74">
        <f>IF(Q12= 0,0,(Q12-Q83)/Q83)</f>
        <v>-5.8357982252777996E-3</v>
      </c>
      <c r="R62" s="75"/>
      <c r="S62" s="15">
        <f>Q12-Q84</f>
        <v>-46832</v>
      </c>
      <c r="T62" s="70">
        <f t="shared" si="6"/>
        <v>-5.8357982252777996E-3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37" t="s">
        <v>27</v>
      </c>
      <c r="B63" s="76">
        <f>(B13-B84)/B84</f>
        <v>0</v>
      </c>
      <c r="C63" s="76">
        <f t="shared" ref="C63:Q63" si="10">(C13-C84)/C84</f>
        <v>-7.0671378091872791E-3</v>
      </c>
      <c r="D63" s="76">
        <f t="shared" si="10"/>
        <v>1.0610079575596816E-2</v>
      </c>
      <c r="E63" s="76">
        <f t="shared" si="10"/>
        <v>6.0606060606060606E-3</v>
      </c>
      <c r="F63" s="76">
        <f t="shared" si="10"/>
        <v>-2.8776978417266189E-2</v>
      </c>
      <c r="G63" s="76">
        <f t="shared" si="10"/>
        <v>0</v>
      </c>
      <c r="H63" s="76">
        <f t="shared" si="10"/>
        <v>-4.5871559633027525E-2</v>
      </c>
      <c r="I63" s="76">
        <f t="shared" si="10"/>
        <v>2.0363367095972283E-3</v>
      </c>
      <c r="J63" s="76">
        <f t="shared" si="10"/>
        <v>2.8490028490028491E-3</v>
      </c>
      <c r="K63" s="76">
        <f t="shared" si="10"/>
        <v>5.8055152394775036E-3</v>
      </c>
      <c r="L63" s="76">
        <f t="shared" si="10"/>
        <v>-1.8988048698760191E-3</v>
      </c>
      <c r="M63" s="76">
        <f t="shared" si="10"/>
        <v>1.1428571428571429E-3</v>
      </c>
      <c r="N63" s="76">
        <f t="shared" si="10"/>
        <v>-3.2206119162640902E-3</v>
      </c>
      <c r="O63" s="76">
        <f t="shared" si="10"/>
        <v>4.1067761806981521E-3</v>
      </c>
      <c r="P63" s="76">
        <f t="shared" si="10"/>
        <v>-1.8050541516245488E-3</v>
      </c>
      <c r="Q63" s="76">
        <f t="shared" si="10"/>
        <v>1.0967132347978674E-3</v>
      </c>
      <c r="R63" s="79"/>
      <c r="S63" s="15">
        <f t="shared" ref="S63:S67" si="11">Q13-Q85</f>
        <v>59226</v>
      </c>
      <c r="T63" s="70">
        <f t="shared" si="6"/>
        <v>1.0967132347978674E-3</v>
      </c>
    </row>
    <row r="64" spans="1:26" ht="20.25" customHeight="1" thickBot="1" x14ac:dyDescent="0.3">
      <c r="A64" s="41" t="s">
        <v>28</v>
      </c>
      <c r="B64" s="80">
        <f t="shared" ref="B64:Q64" si="12">IF(B14=0,0,((B14-B85)/B85))</f>
        <v>0</v>
      </c>
      <c r="C64" s="80">
        <f t="shared" si="12"/>
        <v>0</v>
      </c>
      <c r="D64" s="80">
        <f t="shared" si="12"/>
        <v>0</v>
      </c>
      <c r="E64" s="80">
        <f>IF(E14=0,0,((E14-E85)/E85))</f>
        <v>0</v>
      </c>
      <c r="F64" s="80">
        <f t="shared" si="12"/>
        <v>0</v>
      </c>
      <c r="G64" s="80">
        <f t="shared" si="12"/>
        <v>0</v>
      </c>
      <c r="H64" s="80">
        <f t="shared" si="12"/>
        <v>-8.6956521739130432E-2</v>
      </c>
      <c r="I64" s="80">
        <f t="shared" si="12"/>
        <v>-5.7142857142857141E-2</v>
      </c>
      <c r="J64" s="80">
        <f t="shared" si="12"/>
        <v>-5.5555555555555552E-2</v>
      </c>
      <c r="K64" s="80">
        <f t="shared" si="12"/>
        <v>0</v>
      </c>
      <c r="L64" s="80">
        <f t="shared" si="12"/>
        <v>0</v>
      </c>
      <c r="M64" s="80">
        <f t="shared" si="12"/>
        <v>0</v>
      </c>
      <c r="N64" s="80">
        <f t="shared" si="12"/>
        <v>0</v>
      </c>
      <c r="O64" s="80">
        <f t="shared" si="12"/>
        <v>-7.6923076923076927E-2</v>
      </c>
      <c r="P64" s="81">
        <f t="shared" si="12"/>
        <v>0</v>
      </c>
      <c r="Q64" s="82">
        <f t="shared" si="12"/>
        <v>-5.6074766355140186E-2</v>
      </c>
      <c r="R64" s="83"/>
      <c r="S64" s="15">
        <f t="shared" si="11"/>
        <v>-2352</v>
      </c>
      <c r="T64" s="70">
        <f t="shared" si="6"/>
        <v>-5.6074766355140186E-2</v>
      </c>
    </row>
    <row r="65" spans="1:26" ht="20.25" customHeight="1" x14ac:dyDescent="0.25">
      <c r="A65" s="47" t="s">
        <v>29</v>
      </c>
      <c r="B65" s="84" t="s">
        <v>30</v>
      </c>
      <c r="C65" s="85">
        <f>(C15-C86)/C86</f>
        <v>0</v>
      </c>
      <c r="D65" s="86" t="s">
        <v>31</v>
      </c>
      <c r="E65" s="87">
        <f>(E15-E86)/E86</f>
        <v>5.9382422802850359E-4</v>
      </c>
      <c r="F65" s="86" t="s">
        <v>32</v>
      </c>
      <c r="G65" s="87">
        <f>(G15-G86)/G86</f>
        <v>-7.6923076923076927E-3</v>
      </c>
      <c r="H65" s="86" t="s">
        <v>33</v>
      </c>
      <c r="I65" s="87">
        <f>(I15-I86)/I86</f>
        <v>-1.8867924528301886E-2</v>
      </c>
      <c r="J65" s="86" t="s">
        <v>34</v>
      </c>
      <c r="K65" s="86"/>
      <c r="L65" s="87">
        <f>(L15-L86)/L86</f>
        <v>0</v>
      </c>
      <c r="M65" s="86" t="s">
        <v>35</v>
      </c>
      <c r="N65" s="88"/>
      <c r="O65" s="89">
        <f>(O15-O86)/O86</f>
        <v>-3.0120481927710843E-2</v>
      </c>
      <c r="P65" s="86" t="s">
        <v>36</v>
      </c>
      <c r="Q65" s="87">
        <f>(Q15-Q86)/Q86</f>
        <v>-2.0383204239706482E-3</v>
      </c>
      <c r="R65" s="51"/>
      <c r="S65" s="15">
        <f>Q15-Q87</f>
        <v>2448</v>
      </c>
      <c r="T65" s="70">
        <f t="shared" si="6"/>
        <v>-2.0383204239706482E-3</v>
      </c>
    </row>
    <row r="66" spans="1:26" ht="20.25" customHeight="1" thickBot="1" x14ac:dyDescent="0.3">
      <c r="A66" s="47"/>
      <c r="B66" s="84"/>
      <c r="C66" s="90"/>
      <c r="D66" s="86"/>
      <c r="E66" s="86"/>
      <c r="F66" s="86"/>
      <c r="G66" s="86"/>
      <c r="H66" s="86"/>
      <c r="I66" s="86"/>
      <c r="J66" s="86"/>
      <c r="K66" s="86"/>
      <c r="L66" s="86"/>
      <c r="M66" s="86" t="s">
        <v>37</v>
      </c>
      <c r="N66" s="86"/>
      <c r="O66" s="87">
        <f>(O16-O87)/O87</f>
        <v>4.5454545454545456E-2</v>
      </c>
      <c r="P66" s="86" t="s">
        <v>36</v>
      </c>
      <c r="Q66" s="91"/>
      <c r="R66" s="51"/>
      <c r="S66" s="15"/>
      <c r="T66" s="70"/>
    </row>
    <row r="67" spans="1:26" ht="20.25" customHeight="1" thickBot="1" x14ac:dyDescent="0.3">
      <c r="A67" s="52" t="s">
        <v>40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  <c r="N67" s="92"/>
      <c r="O67" s="92"/>
      <c r="P67" s="92"/>
      <c r="Q67" s="94">
        <f>IF(Q88=0,0,((Q17-Q88)/Q88))</f>
        <v>8.7339069677168921E-4</v>
      </c>
      <c r="R67" s="51"/>
      <c r="S67" s="15">
        <f t="shared" si="11"/>
        <v>213</v>
      </c>
      <c r="T67" s="70">
        <f t="shared" si="6"/>
        <v>8.7339069677168921E-4</v>
      </c>
    </row>
    <row r="68" spans="1:26" ht="20.2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6"/>
      <c r="O68" s="96"/>
      <c r="P68" s="96"/>
      <c r="Q68" s="98"/>
      <c r="R68" s="51"/>
    </row>
    <row r="69" spans="1:26" ht="20.25" customHeight="1" x14ac:dyDescent="0.25">
      <c r="A69" s="6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1"/>
    </row>
    <row r="70" spans="1:26" ht="20.25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26" ht="20.25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6" ht="21" customHeight="1" x14ac:dyDescent="0.25">
      <c r="A72" s="157" t="s">
        <v>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26" ht="21" customHeight="1" x14ac:dyDescent="0.25">
      <c r="A73" s="158">
        <v>43221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26" ht="21" customHeight="1" x14ac:dyDescent="0.25">
      <c r="A74" s="159" t="s">
        <v>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0"/>
      <c r="R79" s="21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22" t="s">
        <v>90</v>
      </c>
      <c r="B80" s="150">
        <v>291</v>
      </c>
      <c r="C80" s="150">
        <v>498</v>
      </c>
      <c r="D80" s="150">
        <v>545</v>
      </c>
      <c r="E80" s="150">
        <v>236</v>
      </c>
      <c r="F80" s="150">
        <v>158</v>
      </c>
      <c r="G80" s="150">
        <v>48</v>
      </c>
      <c r="H80" s="150">
        <v>50</v>
      </c>
      <c r="I80" s="150">
        <v>21002</v>
      </c>
      <c r="J80" s="150">
        <v>714</v>
      </c>
      <c r="K80" s="150">
        <v>396</v>
      </c>
      <c r="L80" s="150">
        <v>4647</v>
      </c>
      <c r="M80" s="150">
        <v>1496</v>
      </c>
      <c r="N80" s="150">
        <v>237</v>
      </c>
      <c r="O80" s="150">
        <v>917</v>
      </c>
      <c r="P80" s="150">
        <v>734</v>
      </c>
      <c r="Q80" s="25">
        <f>SUM(B80:P80)</f>
        <v>31969</v>
      </c>
      <c r="R80" s="26">
        <f>Q80/Q84</f>
        <v>0.53939731389620027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8" t="s">
        <v>24</v>
      </c>
      <c r="B81" s="150">
        <v>86</v>
      </c>
      <c r="C81" s="150"/>
      <c r="D81" s="150">
        <v>209</v>
      </c>
      <c r="E81" s="150">
        <v>69</v>
      </c>
      <c r="F81" s="150"/>
      <c r="G81" s="150"/>
      <c r="H81" s="150"/>
      <c r="I81" s="150">
        <v>5532</v>
      </c>
      <c r="J81" s="150">
        <v>1041</v>
      </c>
      <c r="K81" s="150">
        <v>293</v>
      </c>
      <c r="L81" s="150"/>
      <c r="M81" s="150">
        <v>393</v>
      </c>
      <c r="N81" s="150"/>
      <c r="O81" s="150">
        <v>1031</v>
      </c>
      <c r="P81" s="150"/>
      <c r="Q81" s="25">
        <f t="shared" ref="Q81:Q83" si="13">SUM(B81:P81)</f>
        <v>8654</v>
      </c>
      <c r="R81" s="26">
        <f>Q81/Q84</f>
        <v>0.14601471282985759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8" t="s">
        <v>80</v>
      </c>
      <c r="B82" s="148"/>
      <c r="C82" s="148">
        <v>634</v>
      </c>
      <c r="D82" s="148"/>
      <c r="E82" s="148">
        <v>178</v>
      </c>
      <c r="F82" s="148">
        <v>120</v>
      </c>
      <c r="G82" s="148">
        <v>9</v>
      </c>
      <c r="H82" s="148">
        <v>59</v>
      </c>
      <c r="I82" s="148">
        <v>1512</v>
      </c>
      <c r="J82" s="148"/>
      <c r="K82" s="148"/>
      <c r="L82" s="148">
        <v>1740</v>
      </c>
      <c r="M82" s="148">
        <v>572</v>
      </c>
      <c r="N82" s="148">
        <v>384</v>
      </c>
      <c r="O82" s="148"/>
      <c r="P82" s="148">
        <v>928</v>
      </c>
      <c r="Q82" s="31">
        <f t="shared" si="13"/>
        <v>6136</v>
      </c>
      <c r="R82" s="32">
        <f>Q82/Q84</f>
        <v>0.10352972936491868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8" t="s">
        <v>26</v>
      </c>
      <c r="B83" s="150"/>
      <c r="C83" s="150"/>
      <c r="D83" s="150"/>
      <c r="E83" s="150">
        <v>12</v>
      </c>
      <c r="F83" s="150"/>
      <c r="G83" s="150"/>
      <c r="H83" s="150"/>
      <c r="I83" s="150">
        <v>9767</v>
      </c>
      <c r="J83" s="150"/>
      <c r="K83" s="150"/>
      <c r="L83" s="150">
        <v>2566</v>
      </c>
      <c r="M83" s="150">
        <v>164</v>
      </c>
      <c r="N83" s="150"/>
      <c r="O83" s="150"/>
      <c r="P83" s="150"/>
      <c r="Q83" s="35">
        <f t="shared" si="13"/>
        <v>12509</v>
      </c>
      <c r="R83" s="36">
        <f>Q83/Q84</f>
        <v>0.21105824390902342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37" t="s">
        <v>27</v>
      </c>
      <c r="B84" s="38">
        <f>SUM(B80:B83)</f>
        <v>377</v>
      </c>
      <c r="C84" s="38">
        <f t="shared" ref="C84:P84" si="14">SUM(C80:C83)</f>
        <v>1132</v>
      </c>
      <c r="D84" s="38">
        <f t="shared" si="14"/>
        <v>754</v>
      </c>
      <c r="E84" s="38">
        <f t="shared" si="14"/>
        <v>495</v>
      </c>
      <c r="F84" s="38">
        <f t="shared" si="14"/>
        <v>278</v>
      </c>
      <c r="G84" s="38">
        <f t="shared" si="14"/>
        <v>57</v>
      </c>
      <c r="H84" s="38">
        <f t="shared" si="14"/>
        <v>109</v>
      </c>
      <c r="I84" s="38">
        <f t="shared" si="14"/>
        <v>37813</v>
      </c>
      <c r="J84" s="38">
        <f t="shared" si="14"/>
        <v>1755</v>
      </c>
      <c r="K84" s="38">
        <f t="shared" si="14"/>
        <v>689</v>
      </c>
      <c r="L84" s="38">
        <f t="shared" si="14"/>
        <v>8953</v>
      </c>
      <c r="M84" s="38">
        <f t="shared" si="14"/>
        <v>2625</v>
      </c>
      <c r="N84" s="38">
        <f t="shared" si="14"/>
        <v>621</v>
      </c>
      <c r="O84" s="38">
        <f t="shared" si="14"/>
        <v>1948</v>
      </c>
      <c r="P84" s="38">
        <f t="shared" si="14"/>
        <v>1662</v>
      </c>
      <c r="Q84" s="39">
        <f>SUM(B84:P84)</f>
        <v>59268</v>
      </c>
      <c r="R84" s="40">
        <f>SUM(R80:R83)</f>
        <v>0.99999999999999989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41" t="s">
        <v>28</v>
      </c>
      <c r="B85" s="149"/>
      <c r="C85" s="149"/>
      <c r="D85" s="149">
        <v>4</v>
      </c>
      <c r="E85" s="149"/>
      <c r="F85" s="149"/>
      <c r="G85" s="149"/>
      <c r="H85" s="149">
        <v>23</v>
      </c>
      <c r="I85" s="149">
        <v>35</v>
      </c>
      <c r="J85" s="149">
        <v>18</v>
      </c>
      <c r="K85" s="149"/>
      <c r="L85" s="149">
        <v>1</v>
      </c>
      <c r="M85" s="149">
        <v>4</v>
      </c>
      <c r="N85" s="149"/>
      <c r="O85" s="149">
        <v>13</v>
      </c>
      <c r="P85" s="149">
        <v>9</v>
      </c>
      <c r="Q85" s="45">
        <f>SUM(B85:P85)</f>
        <v>107</v>
      </c>
      <c r="R85" s="46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47" t="s">
        <v>29</v>
      </c>
      <c r="B86" s="48" t="s">
        <v>30</v>
      </c>
      <c r="C86" s="49">
        <v>135</v>
      </c>
      <c r="D86" s="50" t="s">
        <v>31</v>
      </c>
      <c r="E86" s="50">
        <v>1684</v>
      </c>
      <c r="F86" s="50" t="s">
        <v>32</v>
      </c>
      <c r="G86" s="50">
        <v>130</v>
      </c>
      <c r="H86" s="50" t="s">
        <v>33</v>
      </c>
      <c r="I86" s="50">
        <v>212</v>
      </c>
      <c r="J86" s="50" t="s">
        <v>34</v>
      </c>
      <c r="K86" s="50"/>
      <c r="L86" s="50">
        <v>38</v>
      </c>
      <c r="M86" s="50" t="s">
        <v>35</v>
      </c>
      <c r="N86" s="51"/>
      <c r="O86" s="48">
        <v>166</v>
      </c>
      <c r="P86" s="50" t="s">
        <v>36</v>
      </c>
      <c r="Q86" s="50">
        <f>C86+C87+E86+G86+I86+L86+O86+O87</f>
        <v>2453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47" t="s">
        <v>85</v>
      </c>
      <c r="B87" s="48" t="s">
        <v>84</v>
      </c>
      <c r="C87" s="49">
        <v>0</v>
      </c>
      <c r="D87" s="50" t="s">
        <v>36</v>
      </c>
      <c r="E87" s="50"/>
      <c r="F87" s="50"/>
      <c r="G87" s="50"/>
      <c r="H87" s="50"/>
      <c r="I87" s="50"/>
      <c r="J87" s="50"/>
      <c r="K87" s="50"/>
      <c r="L87" s="50"/>
      <c r="M87" s="50" t="s">
        <v>37</v>
      </c>
      <c r="N87" s="50"/>
      <c r="O87" s="50">
        <v>88</v>
      </c>
      <c r="P87" s="50" t="s">
        <v>36</v>
      </c>
      <c r="Q87" s="50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52" t="s">
        <v>38</v>
      </c>
      <c r="B88" s="50"/>
      <c r="C88" s="50"/>
      <c r="D88" s="50"/>
      <c r="E88" s="50"/>
      <c r="F88" s="50"/>
      <c r="G88" s="50"/>
      <c r="H88" s="50"/>
      <c r="I88" s="53"/>
      <c r="J88" s="50"/>
      <c r="K88" s="50"/>
      <c r="L88" s="50"/>
      <c r="M88" s="50"/>
      <c r="N88" s="50"/>
      <c r="O88" s="50"/>
      <c r="P88" s="50"/>
      <c r="Q88" s="54">
        <f>Q84+Q85+Q86</f>
        <v>61828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55" t="s">
        <v>39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>
        <v>61669</v>
      </c>
      <c r="R89" s="16"/>
    </row>
    <row r="90" spans="1:26" ht="20.25" customHeight="1" x14ac:dyDescent="0.25">
      <c r="A90" s="52" t="s">
        <v>40</v>
      </c>
      <c r="B90" s="56"/>
      <c r="C90" s="56"/>
      <c r="D90" s="56"/>
      <c r="E90" s="56"/>
      <c r="F90" s="56"/>
      <c r="G90" s="56"/>
      <c r="H90" s="56" t="s">
        <v>41</v>
      </c>
      <c r="I90" s="56"/>
      <c r="J90" s="56"/>
      <c r="K90" s="56"/>
      <c r="L90" s="56"/>
      <c r="M90" s="56"/>
      <c r="N90" s="56"/>
      <c r="O90" s="56"/>
      <c r="P90" s="56"/>
      <c r="Q90" s="58">
        <f>Q88-Q89</f>
        <v>159</v>
      </c>
      <c r="R90" s="16"/>
    </row>
    <row r="91" spans="1:26" ht="20.25" customHeight="1" x14ac:dyDescent="0.25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</row>
    <row r="92" spans="1:26" ht="20.25" customHeight="1" x14ac:dyDescent="0.25">
      <c r="A92" s="103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4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10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10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Oct 17 </vt:lpstr>
      <vt:lpstr>NOV 17 </vt:lpstr>
      <vt:lpstr>DEC 17 </vt:lpstr>
      <vt:lpstr>Jan 18  </vt:lpstr>
      <vt:lpstr>Feb 18  </vt:lpstr>
      <vt:lpstr>Mar 18 </vt:lpstr>
      <vt:lpstr>Apr 18 </vt:lpstr>
      <vt:lpstr>May 18 </vt:lpstr>
      <vt:lpstr>June 18  </vt:lpstr>
      <vt:lpstr>'Apr 18 '!Print_Area</vt:lpstr>
      <vt:lpstr>'June 18  '!Print_Area</vt:lpstr>
      <vt:lpstr>'Mar 18 '!Print_Area</vt:lpstr>
      <vt:lpstr>'May 18 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Lantz, Jason</dc:creator>
  <cp:lastModifiedBy>Bundu, Hassan</cp:lastModifiedBy>
  <cp:lastPrinted>2018-03-16T18:30:18Z</cp:lastPrinted>
  <dcterms:created xsi:type="dcterms:W3CDTF">2017-10-13T16:41:09Z</dcterms:created>
  <dcterms:modified xsi:type="dcterms:W3CDTF">2018-05-30T16:26:17Z</dcterms:modified>
</cp:coreProperties>
</file>