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1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hcccs.sharepoint.com/sites/DHCMFINRI/Shared Documents/FIN/Enrollment/"/>
    </mc:Choice>
  </mc:AlternateContent>
  <xr:revisionPtr revIDLastSave="75" documentId="14_{99E8F989-DC31-412B-AEAF-A716F20BDD6C}" xr6:coauthVersionLast="47" xr6:coauthVersionMax="47" xr10:uidLastSave="{4D26D1B5-A5B7-4C9A-8CA2-5964EF720A8C}"/>
  <bookViews>
    <workbookView xWindow="-25455" yWindow="-21720" windowWidth="38640" windowHeight="21120" xr2:uid="{00000000-000D-0000-FFFF-FFFF00000000}"/>
  </bookViews>
  <sheets>
    <sheet name="MAY 25" sheetId="89" r:id="rId1"/>
    <sheet name="APR 25" sheetId="88" r:id="rId2"/>
    <sheet name="MAR 25" sheetId="87" r:id="rId3"/>
    <sheet name="FEB 25" sheetId="86" r:id="rId4"/>
    <sheet name="JAN 25" sheetId="85" r:id="rId5"/>
    <sheet name="DEC 24" sheetId="83" r:id="rId6"/>
    <sheet name="NOV 24" sheetId="82" r:id="rId7"/>
    <sheet name="OCT 24" sheetId="84" r:id="rId8"/>
  </sheets>
  <externalReferences>
    <externalReference r:id="rId9"/>
  </externalReferences>
  <definedNames>
    <definedName name="_Fill" hidden="1">[1]NOV!#REF!</definedName>
    <definedName name="_ggg" hidden="1">[1]NOV!#REF!</definedName>
    <definedName name="A" hidden="1">[1]NOV!#REF!</definedName>
    <definedName name="April15" hidden="1">[1]NOV!#REF!</definedName>
    <definedName name="f" hidden="1">[1]NOV!#REF!</definedName>
    <definedName name="fff" hidden="1">[1]NOV!#REF!</definedName>
    <definedName name="_xlnm.Print_Area" localSheetId="1">'APR 25'!$A$1:$R$67</definedName>
    <definedName name="_xlnm.Print_Area" localSheetId="5">'DEC 24'!$A$1:$R$67</definedName>
    <definedName name="_xlnm.Print_Area" localSheetId="3">'FEB 25'!$A$1:$R$67</definedName>
    <definedName name="_xlnm.Print_Area" localSheetId="4">'JAN 25'!$A$1:$R$67</definedName>
    <definedName name="_xlnm.Print_Area" localSheetId="2">'MAR 25'!$A$1:$R$67</definedName>
    <definedName name="_xlnm.Print_Area" localSheetId="0">'MAY 25'!$A$1:$R$67</definedName>
    <definedName name="_xlnm.Print_Area" localSheetId="6">'NOV 24'!$A$1:$R$67</definedName>
    <definedName name="Sept15" hidden="1">[1]NOV!#REF!</definedName>
    <definedName name="xxxxx" hidden="1">[1]NOV!#REF!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89" l="1"/>
  <c r="F24" i="89"/>
  <c r="O10" i="89"/>
  <c r="N10" i="89"/>
  <c r="M10" i="89"/>
  <c r="L10" i="89"/>
  <c r="K10" i="89"/>
  <c r="J10" i="89"/>
  <c r="I10" i="89"/>
  <c r="H10" i="89"/>
  <c r="G10" i="89"/>
  <c r="F10" i="89"/>
  <c r="E10" i="89"/>
  <c r="D10" i="89"/>
  <c r="C10" i="89"/>
  <c r="B10" i="89"/>
  <c r="O58" i="89" l="1"/>
  <c r="N58" i="89"/>
  <c r="M58" i="89"/>
  <c r="L58" i="89"/>
  <c r="K58" i="89"/>
  <c r="J58" i="89"/>
  <c r="I58" i="89"/>
  <c r="H58" i="89"/>
  <c r="G58" i="89"/>
  <c r="G42" i="89" s="1"/>
  <c r="F58" i="89"/>
  <c r="E58" i="89"/>
  <c r="D58" i="89"/>
  <c r="D42" i="89" s="1"/>
  <c r="C58" i="89"/>
  <c r="B58" i="89"/>
  <c r="P61" i="89"/>
  <c r="P59" i="89"/>
  <c r="P57" i="89"/>
  <c r="P56" i="89"/>
  <c r="P55" i="89"/>
  <c r="P54" i="89"/>
  <c r="O45" i="89"/>
  <c r="M45" i="89"/>
  <c r="K45" i="89"/>
  <c r="H45" i="89"/>
  <c r="F45" i="89"/>
  <c r="D45" i="89"/>
  <c r="B45" i="89"/>
  <c r="O43" i="89"/>
  <c r="N43" i="89"/>
  <c r="M43" i="89"/>
  <c r="L43" i="89"/>
  <c r="K43" i="89"/>
  <c r="J43" i="89"/>
  <c r="I43" i="89"/>
  <c r="H43" i="89"/>
  <c r="G43" i="89"/>
  <c r="F43" i="89"/>
  <c r="E43" i="89"/>
  <c r="D43" i="89"/>
  <c r="C43" i="89"/>
  <c r="B43" i="89"/>
  <c r="B42" i="89"/>
  <c r="O41" i="89"/>
  <c r="N41" i="89"/>
  <c r="M41" i="89"/>
  <c r="L41" i="89"/>
  <c r="K41" i="89"/>
  <c r="J41" i="89"/>
  <c r="I41" i="89"/>
  <c r="H41" i="89"/>
  <c r="G41" i="89"/>
  <c r="F41" i="89"/>
  <c r="E41" i="89"/>
  <c r="D41" i="89"/>
  <c r="C41" i="89"/>
  <c r="B41" i="89"/>
  <c r="O40" i="89"/>
  <c r="N40" i="89"/>
  <c r="M40" i="89"/>
  <c r="L40" i="89"/>
  <c r="K40" i="89"/>
  <c r="J40" i="89"/>
  <c r="I40" i="89"/>
  <c r="H40" i="89"/>
  <c r="G40" i="89"/>
  <c r="F40" i="89"/>
  <c r="E40" i="89"/>
  <c r="D40" i="89"/>
  <c r="C40" i="89"/>
  <c r="B40" i="89"/>
  <c r="O39" i="89"/>
  <c r="N39" i="89"/>
  <c r="M39" i="89"/>
  <c r="L39" i="89"/>
  <c r="K39" i="89"/>
  <c r="J39" i="89"/>
  <c r="I39" i="89"/>
  <c r="H39" i="89"/>
  <c r="G39" i="89"/>
  <c r="F39" i="89"/>
  <c r="E39" i="89"/>
  <c r="D39" i="89"/>
  <c r="C39" i="89"/>
  <c r="B39" i="89"/>
  <c r="O38" i="89"/>
  <c r="N38" i="89"/>
  <c r="M38" i="89"/>
  <c r="L38" i="89"/>
  <c r="K38" i="89"/>
  <c r="J38" i="89"/>
  <c r="I38" i="89"/>
  <c r="H38" i="89"/>
  <c r="G38" i="89"/>
  <c r="F38" i="89"/>
  <c r="E38" i="89"/>
  <c r="D38" i="89"/>
  <c r="C38" i="89"/>
  <c r="B38" i="89"/>
  <c r="A34" i="89"/>
  <c r="J24" i="89"/>
  <c r="H24" i="89"/>
  <c r="J23" i="89"/>
  <c r="E23" i="89"/>
  <c r="H23" i="89" s="1"/>
  <c r="J22" i="89"/>
  <c r="G22" i="89"/>
  <c r="F22" i="89"/>
  <c r="E22" i="89"/>
  <c r="E25" i="89" s="1"/>
  <c r="P13" i="89"/>
  <c r="P11" i="89"/>
  <c r="P10" i="89"/>
  <c r="P9" i="89"/>
  <c r="P8" i="89"/>
  <c r="P7" i="89"/>
  <c r="Q7" i="89" s="1"/>
  <c r="P6" i="89"/>
  <c r="P38" i="89" s="1"/>
  <c r="P61" i="88"/>
  <c r="P59" i="88"/>
  <c r="P58" i="88"/>
  <c r="P57" i="88"/>
  <c r="P56" i="88"/>
  <c r="P55" i="88"/>
  <c r="Q55" i="88" s="1"/>
  <c r="P54" i="88"/>
  <c r="Q54" i="88" s="1"/>
  <c r="O45" i="88"/>
  <c r="M45" i="88"/>
  <c r="K45" i="88"/>
  <c r="H45" i="88"/>
  <c r="F45" i="88"/>
  <c r="D45" i="88"/>
  <c r="B45" i="88"/>
  <c r="O43" i="88"/>
  <c r="N43" i="88"/>
  <c r="M43" i="88"/>
  <c r="L43" i="88"/>
  <c r="K43" i="88"/>
  <c r="J43" i="88"/>
  <c r="I43" i="88"/>
  <c r="H43" i="88"/>
  <c r="G43" i="88"/>
  <c r="F43" i="88"/>
  <c r="E43" i="88"/>
  <c r="D43" i="88"/>
  <c r="C43" i="88"/>
  <c r="B43" i="88"/>
  <c r="O42" i="88"/>
  <c r="N42" i="88"/>
  <c r="M42" i="88"/>
  <c r="L42" i="88"/>
  <c r="K42" i="88"/>
  <c r="J42" i="88"/>
  <c r="I42" i="88"/>
  <c r="H42" i="88"/>
  <c r="G42" i="88"/>
  <c r="F42" i="88"/>
  <c r="E42" i="88"/>
  <c r="D42" i="88"/>
  <c r="C42" i="88"/>
  <c r="B42" i="88"/>
  <c r="O41" i="88"/>
  <c r="N41" i="88"/>
  <c r="M41" i="88"/>
  <c r="L41" i="88"/>
  <c r="K41" i="88"/>
  <c r="J41" i="88"/>
  <c r="I41" i="88"/>
  <c r="H41" i="88"/>
  <c r="G41" i="88"/>
  <c r="F41" i="88"/>
  <c r="E41" i="88"/>
  <c r="D41" i="88"/>
  <c r="C41" i="88"/>
  <c r="B41" i="88"/>
  <c r="O40" i="88"/>
  <c r="N40" i="88"/>
  <c r="M40" i="88"/>
  <c r="L40" i="88"/>
  <c r="K40" i="88"/>
  <c r="J40" i="88"/>
  <c r="I40" i="88"/>
  <c r="H40" i="88"/>
  <c r="G40" i="88"/>
  <c r="F40" i="88"/>
  <c r="E40" i="88"/>
  <c r="D40" i="88"/>
  <c r="C40" i="88"/>
  <c r="B40" i="88"/>
  <c r="O39" i="88"/>
  <c r="N39" i="88"/>
  <c r="M39" i="88"/>
  <c r="L39" i="88"/>
  <c r="K39" i="88"/>
  <c r="J39" i="88"/>
  <c r="I39" i="88"/>
  <c r="H39" i="88"/>
  <c r="G39" i="88"/>
  <c r="F39" i="88"/>
  <c r="E39" i="88"/>
  <c r="D39" i="88"/>
  <c r="C39" i="88"/>
  <c r="B39" i="88"/>
  <c r="O38" i="88"/>
  <c r="N38" i="88"/>
  <c r="M38" i="88"/>
  <c r="L38" i="88"/>
  <c r="K38" i="88"/>
  <c r="J38" i="88"/>
  <c r="I38" i="88"/>
  <c r="H38" i="88"/>
  <c r="G38" i="88"/>
  <c r="F38" i="88"/>
  <c r="E38" i="88"/>
  <c r="D38" i="88"/>
  <c r="C38" i="88"/>
  <c r="B38" i="88"/>
  <c r="A34" i="88"/>
  <c r="J24" i="88"/>
  <c r="G24" i="88"/>
  <c r="F24" i="88"/>
  <c r="J23" i="88"/>
  <c r="E23" i="88"/>
  <c r="H23" i="88" s="1"/>
  <c r="J22" i="88"/>
  <c r="G22" i="88"/>
  <c r="F22" i="88"/>
  <c r="E22" i="88"/>
  <c r="P13" i="88"/>
  <c r="P45" i="88" s="1"/>
  <c r="P11" i="88"/>
  <c r="P43" i="88" s="1"/>
  <c r="P10" i="88"/>
  <c r="P42" i="88" s="1"/>
  <c r="P9" i="88"/>
  <c r="P41" i="88" s="1"/>
  <c r="P8" i="88"/>
  <c r="P7" i="88"/>
  <c r="P40" i="88" s="1"/>
  <c r="P6" i="88"/>
  <c r="Q6" i="88" s="1"/>
  <c r="Q8" i="89" l="1"/>
  <c r="G25" i="89"/>
  <c r="J25" i="89"/>
  <c r="F25" i="89"/>
  <c r="P45" i="89"/>
  <c r="P43" i="89"/>
  <c r="P41" i="89"/>
  <c r="H22" i="89"/>
  <c r="L22" i="89" s="1"/>
  <c r="Q9" i="89"/>
  <c r="P40" i="89"/>
  <c r="P58" i="89"/>
  <c r="P63" i="89" s="1"/>
  <c r="P65" i="89" s="1"/>
  <c r="C42" i="89"/>
  <c r="Q54" i="89"/>
  <c r="P42" i="89"/>
  <c r="Q55" i="89"/>
  <c r="L24" i="89"/>
  <c r="K23" i="89"/>
  <c r="L23" i="89"/>
  <c r="K24" i="89"/>
  <c r="P39" i="89"/>
  <c r="K22" i="89"/>
  <c r="P15" i="89"/>
  <c r="Q6" i="89"/>
  <c r="Q8" i="88"/>
  <c r="E25" i="88"/>
  <c r="Q57" i="88"/>
  <c r="P63" i="88"/>
  <c r="P65" i="88" s="1"/>
  <c r="Q56" i="88"/>
  <c r="Q58" i="88"/>
  <c r="P38" i="88"/>
  <c r="H24" i="88"/>
  <c r="L24" i="88" s="1"/>
  <c r="F25" i="88"/>
  <c r="G25" i="88"/>
  <c r="H25" i="88" s="1"/>
  <c r="H22" i="88"/>
  <c r="L22" i="88" s="1"/>
  <c r="J25" i="88"/>
  <c r="K22" i="88" s="1"/>
  <c r="P39" i="88"/>
  <c r="L23" i="88"/>
  <c r="Q9" i="88"/>
  <c r="P16" i="88"/>
  <c r="P15" i="88"/>
  <c r="P46" i="88" s="1"/>
  <c r="Q7" i="88"/>
  <c r="H25" i="89" l="1"/>
  <c r="I24" i="89"/>
  <c r="I23" i="89"/>
  <c r="P16" i="89"/>
  <c r="P46" i="89"/>
  <c r="Q10" i="89"/>
  <c r="I22" i="89"/>
  <c r="I25" i="89" s="1"/>
  <c r="Q57" i="89"/>
  <c r="Q56" i="89"/>
  <c r="E42" i="89"/>
  <c r="F42" i="89"/>
  <c r="O42" i="89"/>
  <c r="K42" i="89"/>
  <c r="H42" i="89"/>
  <c r="L42" i="89"/>
  <c r="L25" i="89"/>
  <c r="M22" i="89" s="1"/>
  <c r="P17" i="89"/>
  <c r="K25" i="89"/>
  <c r="K23" i="88"/>
  <c r="L25" i="88"/>
  <c r="M24" i="88" s="1"/>
  <c r="Q10" i="88"/>
  <c r="I24" i="88"/>
  <c r="I23" i="88"/>
  <c r="I22" i="88"/>
  <c r="K24" i="88"/>
  <c r="K25" i="88" s="1"/>
  <c r="I25" i="88"/>
  <c r="M22" i="88"/>
  <c r="M23" i="88"/>
  <c r="P17" i="88"/>
  <c r="M24" i="89" l="1"/>
  <c r="Q58" i="89"/>
  <c r="N42" i="89"/>
  <c r="J42" i="89"/>
  <c r="I42" i="89"/>
  <c r="M42" i="89"/>
  <c r="M23" i="89"/>
  <c r="M25" i="88"/>
  <c r="M25" i="89" l="1"/>
  <c r="B42" i="87"/>
  <c r="I42" i="87"/>
  <c r="J42" i="87"/>
  <c r="K42" i="87"/>
  <c r="L42" i="87"/>
  <c r="M42" i="87"/>
  <c r="N42" i="87"/>
  <c r="P61" i="87"/>
  <c r="P59" i="87"/>
  <c r="P43" i="87" s="1"/>
  <c r="H42" i="87"/>
  <c r="G42" i="87"/>
  <c r="F42" i="87"/>
  <c r="E42" i="87"/>
  <c r="D42" i="87"/>
  <c r="P57" i="87"/>
  <c r="P41" i="87" s="1"/>
  <c r="P56" i="87"/>
  <c r="P55" i="87"/>
  <c r="P54" i="87"/>
  <c r="O45" i="87"/>
  <c r="M45" i="87"/>
  <c r="K45" i="87"/>
  <c r="H45" i="87"/>
  <c r="F45" i="87"/>
  <c r="D45" i="87"/>
  <c r="B45" i="87"/>
  <c r="O43" i="87"/>
  <c r="N43" i="87"/>
  <c r="M43" i="87"/>
  <c r="L43" i="87"/>
  <c r="K43" i="87"/>
  <c r="J43" i="87"/>
  <c r="I43" i="87"/>
  <c r="H43" i="87"/>
  <c r="G43" i="87"/>
  <c r="F43" i="87"/>
  <c r="E43" i="87"/>
  <c r="D43" i="87"/>
  <c r="C43" i="87"/>
  <c r="B43" i="87"/>
  <c r="O42" i="87"/>
  <c r="C42" i="87"/>
  <c r="O41" i="87"/>
  <c r="N41" i="87"/>
  <c r="M41" i="87"/>
  <c r="L41" i="87"/>
  <c r="K41" i="87"/>
  <c r="J41" i="87"/>
  <c r="I41" i="87"/>
  <c r="H41" i="87"/>
  <c r="G41" i="87"/>
  <c r="F41" i="87"/>
  <c r="E41" i="87"/>
  <c r="D41" i="87"/>
  <c r="C41" i="87"/>
  <c r="B41" i="87"/>
  <c r="O40" i="87"/>
  <c r="N40" i="87"/>
  <c r="M40" i="87"/>
  <c r="L40" i="87"/>
  <c r="K40" i="87"/>
  <c r="J40" i="87"/>
  <c r="I40" i="87"/>
  <c r="H40" i="87"/>
  <c r="G40" i="87"/>
  <c r="F40" i="87"/>
  <c r="E40" i="87"/>
  <c r="D40" i="87"/>
  <c r="C40" i="87"/>
  <c r="B40" i="87"/>
  <c r="O39" i="87"/>
  <c r="N39" i="87"/>
  <c r="M39" i="87"/>
  <c r="L39" i="87"/>
  <c r="K39" i="87"/>
  <c r="J39" i="87"/>
  <c r="I39" i="87"/>
  <c r="H39" i="87"/>
  <c r="G39" i="87"/>
  <c r="F39" i="87"/>
  <c r="E39" i="87"/>
  <c r="D39" i="87"/>
  <c r="C39" i="87"/>
  <c r="B39" i="87"/>
  <c r="O38" i="87"/>
  <c r="N38" i="87"/>
  <c r="M38" i="87"/>
  <c r="L38" i="87"/>
  <c r="K38" i="87"/>
  <c r="J38" i="87"/>
  <c r="I38" i="87"/>
  <c r="H38" i="87"/>
  <c r="G38" i="87"/>
  <c r="F38" i="87"/>
  <c r="E38" i="87"/>
  <c r="D38" i="87"/>
  <c r="C38" i="87"/>
  <c r="B38" i="87"/>
  <c r="A34" i="87"/>
  <c r="J24" i="87"/>
  <c r="G24" i="87"/>
  <c r="F24" i="87"/>
  <c r="H24" i="87" s="1"/>
  <c r="J23" i="87"/>
  <c r="E23" i="87"/>
  <c r="H23" i="87" s="1"/>
  <c r="J22" i="87"/>
  <c r="G22" i="87"/>
  <c r="G25" i="87" s="1"/>
  <c r="F22" i="87"/>
  <c r="F25" i="87" s="1"/>
  <c r="E22" i="87"/>
  <c r="E25" i="87" s="1"/>
  <c r="H25" i="87" s="1"/>
  <c r="P13" i="87"/>
  <c r="P15" i="87" s="1"/>
  <c r="P11" i="87"/>
  <c r="P10" i="87"/>
  <c r="P9" i="87"/>
  <c r="P8" i="87"/>
  <c r="Q8" i="87" s="1"/>
  <c r="P7" i="87"/>
  <c r="Q7" i="87" s="1"/>
  <c r="P6" i="87"/>
  <c r="Q6" i="87" s="1"/>
  <c r="P61" i="86"/>
  <c r="P59" i="86"/>
  <c r="O58" i="86"/>
  <c r="O42" i="86" s="1"/>
  <c r="N58" i="86"/>
  <c r="N42" i="86" s="1"/>
  <c r="M58" i="86"/>
  <c r="L58" i="86"/>
  <c r="L42" i="86" s="1"/>
  <c r="K58" i="86"/>
  <c r="K42" i="86" s="1"/>
  <c r="J58" i="86"/>
  <c r="J42" i="86" s="1"/>
  <c r="I58" i="86"/>
  <c r="I42" i="86" s="1"/>
  <c r="H58" i="86"/>
  <c r="H42" i="86" s="1"/>
  <c r="G58" i="86"/>
  <c r="G42" i="86" s="1"/>
  <c r="F58" i="86"/>
  <c r="F42" i="86" s="1"/>
  <c r="E58" i="86"/>
  <c r="E42" i="86" s="1"/>
  <c r="D58" i="86"/>
  <c r="D42" i="86" s="1"/>
  <c r="C58" i="86"/>
  <c r="C42" i="86" s="1"/>
  <c r="B58" i="86"/>
  <c r="B42" i="86" s="1"/>
  <c r="P57" i="86"/>
  <c r="P56" i="86"/>
  <c r="P55" i="86"/>
  <c r="P54" i="86"/>
  <c r="O45" i="86"/>
  <c r="M45" i="86"/>
  <c r="K45" i="86"/>
  <c r="H45" i="86"/>
  <c r="F45" i="86"/>
  <c r="D45" i="86"/>
  <c r="B45" i="86"/>
  <c r="O43" i="86"/>
  <c r="N43" i="86"/>
  <c r="M43" i="86"/>
  <c r="L43" i="86"/>
  <c r="K43" i="86"/>
  <c r="J43" i="86"/>
  <c r="I43" i="86"/>
  <c r="H43" i="86"/>
  <c r="G43" i="86"/>
  <c r="F43" i="86"/>
  <c r="E43" i="86"/>
  <c r="D43" i="86"/>
  <c r="C43" i="86"/>
  <c r="B43" i="86"/>
  <c r="M42" i="86"/>
  <c r="P41" i="86"/>
  <c r="O41" i="86"/>
  <c r="N41" i="86"/>
  <c r="M41" i="86"/>
  <c r="L41" i="86"/>
  <c r="K41" i="86"/>
  <c r="J41" i="86"/>
  <c r="I41" i="86"/>
  <c r="H41" i="86"/>
  <c r="G41" i="86"/>
  <c r="F41" i="86"/>
  <c r="E41" i="86"/>
  <c r="D41" i="86"/>
  <c r="C41" i="86"/>
  <c r="B41" i="86"/>
  <c r="O40" i="86"/>
  <c r="N40" i="86"/>
  <c r="M40" i="86"/>
  <c r="L40" i="86"/>
  <c r="K40" i="86"/>
  <c r="J40" i="86"/>
  <c r="I40" i="86"/>
  <c r="H40" i="86"/>
  <c r="G40" i="86"/>
  <c r="F40" i="86"/>
  <c r="E40" i="86"/>
  <c r="D40" i="86"/>
  <c r="C40" i="86"/>
  <c r="B40" i="86"/>
  <c r="O39" i="86"/>
  <c r="N39" i="86"/>
  <c r="M39" i="86"/>
  <c r="L39" i="86"/>
  <c r="K39" i="86"/>
  <c r="J39" i="86"/>
  <c r="I39" i="86"/>
  <c r="H39" i="86"/>
  <c r="G39" i="86"/>
  <c r="F39" i="86"/>
  <c r="E39" i="86"/>
  <c r="D39" i="86"/>
  <c r="C39" i="86"/>
  <c r="B39" i="86"/>
  <c r="O38" i="86"/>
  <c r="N38" i="86"/>
  <c r="M38" i="86"/>
  <c r="L38" i="86"/>
  <c r="K38" i="86"/>
  <c r="J38" i="86"/>
  <c r="I38" i="86"/>
  <c r="H38" i="86"/>
  <c r="G38" i="86"/>
  <c r="F38" i="86"/>
  <c r="E38" i="86"/>
  <c r="D38" i="86"/>
  <c r="C38" i="86"/>
  <c r="B38" i="86"/>
  <c r="A34" i="86"/>
  <c r="J24" i="86"/>
  <c r="G24" i="86"/>
  <c r="F24" i="86"/>
  <c r="J23" i="86"/>
  <c r="E23" i="86"/>
  <c r="H23" i="86" s="1"/>
  <c r="J22" i="86"/>
  <c r="G22" i="86"/>
  <c r="F22" i="86"/>
  <c r="E22" i="86"/>
  <c r="P13" i="86"/>
  <c r="P45" i="86" s="1"/>
  <c r="P11" i="86"/>
  <c r="P43" i="86" s="1"/>
  <c r="P10" i="86"/>
  <c r="P9" i="86"/>
  <c r="Q9" i="86" s="1"/>
  <c r="P8" i="86"/>
  <c r="P39" i="86" s="1"/>
  <c r="P7" i="86"/>
  <c r="Q7" i="86" s="1"/>
  <c r="P6" i="86"/>
  <c r="P38" i="86" s="1"/>
  <c r="Q9" i="87" l="1"/>
  <c r="P45" i="87"/>
  <c r="P58" i="87"/>
  <c r="Q54" i="87" s="1"/>
  <c r="Q56" i="87"/>
  <c r="Q55" i="87"/>
  <c r="Q57" i="87"/>
  <c r="K22" i="87"/>
  <c r="Q10" i="87"/>
  <c r="L23" i="87"/>
  <c r="I23" i="87"/>
  <c r="K23" i="87"/>
  <c r="L24" i="87"/>
  <c r="I24" i="87"/>
  <c r="H22" i="87"/>
  <c r="P39" i="87"/>
  <c r="P63" i="87"/>
  <c r="J25" i="87"/>
  <c r="K24" i="87" s="1"/>
  <c r="P40" i="87"/>
  <c r="P38" i="87"/>
  <c r="H22" i="86"/>
  <c r="H24" i="86"/>
  <c r="L24" i="86" s="1"/>
  <c r="F25" i="86"/>
  <c r="P15" i="86"/>
  <c r="G25" i="86"/>
  <c r="J25" i="86"/>
  <c r="K23" i="86"/>
  <c r="P40" i="86"/>
  <c r="L22" i="86"/>
  <c r="K24" i="86"/>
  <c r="K22" i="86"/>
  <c r="K25" i="86" s="1"/>
  <c r="L23" i="86"/>
  <c r="Q6" i="86"/>
  <c r="P58" i="86"/>
  <c r="Q8" i="86"/>
  <c r="E25" i="86"/>
  <c r="Q58" i="87" l="1"/>
  <c r="P42" i="87"/>
  <c r="L22" i="87"/>
  <c r="I22" i="87"/>
  <c r="I25" i="87" s="1"/>
  <c r="P16" i="87"/>
  <c r="P17" i="87" s="1"/>
  <c r="P65" i="87"/>
  <c r="P46" i="87"/>
  <c r="K25" i="87"/>
  <c r="H25" i="86"/>
  <c r="Q10" i="86"/>
  <c r="L25" i="86"/>
  <c r="M24" i="86" s="1"/>
  <c r="P63" i="86"/>
  <c r="Q54" i="86"/>
  <c r="Q56" i="86"/>
  <c r="Q55" i="86"/>
  <c r="P42" i="86"/>
  <c r="Q57" i="86"/>
  <c r="L25" i="87" l="1"/>
  <c r="M22" i="87" s="1"/>
  <c r="I22" i="86"/>
  <c r="I24" i="86"/>
  <c r="I23" i="86"/>
  <c r="M22" i="86"/>
  <c r="M23" i="86"/>
  <c r="Q58" i="86"/>
  <c r="P46" i="86"/>
  <c r="P16" i="86"/>
  <c r="P17" i="86" s="1"/>
  <c r="P65" i="86"/>
  <c r="M24" i="87" l="1"/>
  <c r="M23" i="87"/>
  <c r="M25" i="87"/>
  <c r="I25" i="86"/>
  <c r="M25" i="86"/>
  <c r="P61" i="85"/>
  <c r="P59" i="85"/>
  <c r="O58" i="85"/>
  <c r="N58" i="85"/>
  <c r="M58" i="85"/>
  <c r="L58" i="85"/>
  <c r="K58" i="85"/>
  <c r="J58" i="85"/>
  <c r="J42" i="85" s="1"/>
  <c r="I58" i="85"/>
  <c r="H58" i="85"/>
  <c r="H42" i="85" s="1"/>
  <c r="G58" i="85"/>
  <c r="F58" i="85"/>
  <c r="E58" i="85"/>
  <c r="D58" i="85"/>
  <c r="C58" i="85"/>
  <c r="B58" i="85"/>
  <c r="P57" i="85"/>
  <c r="P56" i="85"/>
  <c r="P55" i="85"/>
  <c r="P40" i="85" s="1"/>
  <c r="P54" i="85"/>
  <c r="O45" i="85"/>
  <c r="M45" i="85"/>
  <c r="K45" i="85"/>
  <c r="H45" i="85"/>
  <c r="F45" i="85"/>
  <c r="D45" i="85"/>
  <c r="B45" i="85"/>
  <c r="O43" i="85"/>
  <c r="N43" i="85"/>
  <c r="M43" i="85"/>
  <c r="L43" i="85"/>
  <c r="K43" i="85"/>
  <c r="J43" i="85"/>
  <c r="I43" i="85"/>
  <c r="H43" i="85"/>
  <c r="G43" i="85"/>
  <c r="F43" i="85"/>
  <c r="E43" i="85"/>
  <c r="D43" i="85"/>
  <c r="C43" i="85"/>
  <c r="B43" i="85"/>
  <c r="L42" i="85"/>
  <c r="B42" i="85"/>
  <c r="O41" i="85"/>
  <c r="N41" i="85"/>
  <c r="M41" i="85"/>
  <c r="L41" i="85"/>
  <c r="K41" i="85"/>
  <c r="J41" i="85"/>
  <c r="I41" i="85"/>
  <c r="H41" i="85"/>
  <c r="G41" i="85"/>
  <c r="F41" i="85"/>
  <c r="E41" i="85"/>
  <c r="D41" i="85"/>
  <c r="C41" i="85"/>
  <c r="B41" i="85"/>
  <c r="O40" i="85"/>
  <c r="N40" i="85"/>
  <c r="M40" i="85"/>
  <c r="L40" i="85"/>
  <c r="K40" i="85"/>
  <c r="J40" i="85"/>
  <c r="I40" i="85"/>
  <c r="H40" i="85"/>
  <c r="G40" i="85"/>
  <c r="F40" i="85"/>
  <c r="E40" i="85"/>
  <c r="D40" i="85"/>
  <c r="C40" i="85"/>
  <c r="B40" i="85"/>
  <c r="O39" i="85"/>
  <c r="N39" i="85"/>
  <c r="M39" i="85"/>
  <c r="L39" i="85"/>
  <c r="K39" i="85"/>
  <c r="J39" i="85"/>
  <c r="I39" i="85"/>
  <c r="H39" i="85"/>
  <c r="G39" i="85"/>
  <c r="F39" i="85"/>
  <c r="E39" i="85"/>
  <c r="D39" i="85"/>
  <c r="C39" i="85"/>
  <c r="B39" i="85"/>
  <c r="O38" i="85"/>
  <c r="N38" i="85"/>
  <c r="M38" i="85"/>
  <c r="L38" i="85"/>
  <c r="K38" i="85"/>
  <c r="J38" i="85"/>
  <c r="I38" i="85"/>
  <c r="H38" i="85"/>
  <c r="G38" i="85"/>
  <c r="F38" i="85"/>
  <c r="E38" i="85"/>
  <c r="D38" i="85"/>
  <c r="C38" i="85"/>
  <c r="B38" i="85"/>
  <c r="A34" i="85"/>
  <c r="J24" i="85"/>
  <c r="G24" i="85"/>
  <c r="F24" i="85"/>
  <c r="H24" i="85" s="1"/>
  <c r="J23" i="85"/>
  <c r="E23" i="85"/>
  <c r="H23" i="85" s="1"/>
  <c r="J22" i="85"/>
  <c r="G22" i="85"/>
  <c r="G25" i="85" s="1"/>
  <c r="F22" i="85"/>
  <c r="E22" i="85"/>
  <c r="P13" i="85"/>
  <c r="P11" i="85"/>
  <c r="P43" i="85" s="1"/>
  <c r="O42" i="85"/>
  <c r="N42" i="85"/>
  <c r="M42" i="85"/>
  <c r="K42" i="85"/>
  <c r="E42" i="85"/>
  <c r="D42" i="85"/>
  <c r="C42" i="85"/>
  <c r="P9" i="85"/>
  <c r="P41" i="85" s="1"/>
  <c r="P8" i="85"/>
  <c r="P39" i="85" s="1"/>
  <c r="P7" i="85"/>
  <c r="P6" i="85"/>
  <c r="Q57" i="84"/>
  <c r="Q56" i="84"/>
  <c r="Q55" i="84"/>
  <c r="Q54" i="84"/>
  <c r="Q58" i="84" s="1"/>
  <c r="O45" i="84"/>
  <c r="M45" i="84"/>
  <c r="K45" i="84"/>
  <c r="H45" i="84"/>
  <c r="F45" i="84"/>
  <c r="D45" i="84"/>
  <c r="B45" i="84"/>
  <c r="O43" i="84"/>
  <c r="N43" i="84"/>
  <c r="M43" i="84"/>
  <c r="L43" i="84"/>
  <c r="K43" i="84"/>
  <c r="J43" i="84"/>
  <c r="I43" i="84"/>
  <c r="H43" i="84"/>
  <c r="G43" i="84"/>
  <c r="F43" i="84"/>
  <c r="E43" i="84"/>
  <c r="D43" i="84"/>
  <c r="C43" i="84"/>
  <c r="B43" i="84"/>
  <c r="O42" i="84"/>
  <c r="N42" i="84"/>
  <c r="M42" i="84"/>
  <c r="L42" i="84"/>
  <c r="K42" i="84"/>
  <c r="J42" i="84"/>
  <c r="I42" i="84"/>
  <c r="H42" i="84"/>
  <c r="G42" i="84"/>
  <c r="F42" i="84"/>
  <c r="E42" i="84"/>
  <c r="D42" i="84"/>
  <c r="C42" i="84"/>
  <c r="B42" i="84"/>
  <c r="O41" i="84"/>
  <c r="N41" i="84"/>
  <c r="M41" i="84"/>
  <c r="L41" i="84"/>
  <c r="K41" i="84"/>
  <c r="J41" i="84"/>
  <c r="I41" i="84"/>
  <c r="H41" i="84"/>
  <c r="G41" i="84"/>
  <c r="F41" i="84"/>
  <c r="E41" i="84"/>
  <c r="D41" i="84"/>
  <c r="C41" i="84"/>
  <c r="B41" i="84"/>
  <c r="O40" i="84"/>
  <c r="N40" i="84"/>
  <c r="M40" i="84"/>
  <c r="L40" i="84"/>
  <c r="K40" i="84"/>
  <c r="J40" i="84"/>
  <c r="I40" i="84"/>
  <c r="H40" i="84"/>
  <c r="G40" i="84"/>
  <c r="F40" i="84"/>
  <c r="E40" i="84"/>
  <c r="D40" i="84"/>
  <c r="C40" i="84"/>
  <c r="B40" i="84"/>
  <c r="O39" i="84"/>
  <c r="N39" i="84"/>
  <c r="M39" i="84"/>
  <c r="L39" i="84"/>
  <c r="K39" i="84"/>
  <c r="J39" i="84"/>
  <c r="I39" i="84"/>
  <c r="H39" i="84"/>
  <c r="G39" i="84"/>
  <c r="F39" i="84"/>
  <c r="E39" i="84"/>
  <c r="D39" i="84"/>
  <c r="C39" i="84"/>
  <c r="B39" i="84"/>
  <c r="O38" i="84"/>
  <c r="N38" i="84"/>
  <c r="M38" i="84"/>
  <c r="L38" i="84"/>
  <c r="K38" i="84"/>
  <c r="J38" i="84"/>
  <c r="I38" i="84"/>
  <c r="H38" i="84"/>
  <c r="G38" i="84"/>
  <c r="F38" i="84"/>
  <c r="E38" i="84"/>
  <c r="D38" i="84"/>
  <c r="C38" i="84"/>
  <c r="B38" i="84"/>
  <c r="A34" i="84"/>
  <c r="J24" i="84"/>
  <c r="G24" i="84"/>
  <c r="F24" i="84"/>
  <c r="H24" i="84" s="1"/>
  <c r="J23" i="84"/>
  <c r="E23" i="84"/>
  <c r="H23" i="84" s="1"/>
  <c r="J22" i="84"/>
  <c r="G22" i="84"/>
  <c r="G25" i="84" s="1"/>
  <c r="F22" i="84"/>
  <c r="F25" i="84" s="1"/>
  <c r="E22" i="84"/>
  <c r="P16" i="84"/>
  <c r="P13" i="84"/>
  <c r="P45" i="84" s="1"/>
  <c r="P11" i="84"/>
  <c r="P43" i="84" s="1"/>
  <c r="P10" i="84"/>
  <c r="P9" i="84"/>
  <c r="P8" i="84"/>
  <c r="P7" i="84"/>
  <c r="P6" i="84"/>
  <c r="O58" i="83"/>
  <c r="N58" i="83"/>
  <c r="M58" i="83"/>
  <c r="L58" i="83"/>
  <c r="K58" i="83"/>
  <c r="J58" i="83"/>
  <c r="I58" i="83"/>
  <c r="H58" i="83"/>
  <c r="G58" i="83"/>
  <c r="F58" i="83"/>
  <c r="E58" i="83"/>
  <c r="D58" i="83"/>
  <c r="C58" i="83"/>
  <c r="B58" i="83"/>
  <c r="P61" i="83"/>
  <c r="P59" i="83"/>
  <c r="P58" i="83"/>
  <c r="P63" i="83" s="1"/>
  <c r="P65" i="83" s="1"/>
  <c r="P57" i="83"/>
  <c r="Q57" i="83" s="1"/>
  <c r="P56" i="83"/>
  <c r="Q56" i="83" s="1"/>
  <c r="P55" i="83"/>
  <c r="Q55" i="83" s="1"/>
  <c r="P54" i="83"/>
  <c r="Q54" i="83" s="1"/>
  <c r="Q58" i="83" s="1"/>
  <c r="O45" i="83"/>
  <c r="M45" i="83"/>
  <c r="K45" i="83"/>
  <c r="H45" i="83"/>
  <c r="F45" i="83"/>
  <c r="D45" i="83"/>
  <c r="B45" i="83"/>
  <c r="O43" i="83"/>
  <c r="N43" i="83"/>
  <c r="M43" i="83"/>
  <c r="L43" i="83"/>
  <c r="K43" i="83"/>
  <c r="J43" i="83"/>
  <c r="I43" i="83"/>
  <c r="H43" i="83"/>
  <c r="G43" i="83"/>
  <c r="F43" i="83"/>
  <c r="E43" i="83"/>
  <c r="D43" i="83"/>
  <c r="C43" i="83"/>
  <c r="B43" i="83"/>
  <c r="O41" i="83"/>
  <c r="N41" i="83"/>
  <c r="M41" i="83"/>
  <c r="L41" i="83"/>
  <c r="K41" i="83"/>
  <c r="J41" i="83"/>
  <c r="I41" i="83"/>
  <c r="H41" i="83"/>
  <c r="G41" i="83"/>
  <c r="F41" i="83"/>
  <c r="E41" i="83"/>
  <c r="D41" i="83"/>
  <c r="C41" i="83"/>
  <c r="B41" i="83"/>
  <c r="O40" i="83"/>
  <c r="N40" i="83"/>
  <c r="M40" i="83"/>
  <c r="L40" i="83"/>
  <c r="K40" i="83"/>
  <c r="J40" i="83"/>
  <c r="I40" i="83"/>
  <c r="H40" i="83"/>
  <c r="G40" i="83"/>
  <c r="F40" i="83"/>
  <c r="E40" i="83"/>
  <c r="D40" i="83"/>
  <c r="C40" i="83"/>
  <c r="B40" i="83"/>
  <c r="O39" i="83"/>
  <c r="N39" i="83"/>
  <c r="M39" i="83"/>
  <c r="L39" i="83"/>
  <c r="K39" i="83"/>
  <c r="J39" i="83"/>
  <c r="I39" i="83"/>
  <c r="H39" i="83"/>
  <c r="G39" i="83"/>
  <c r="F39" i="83"/>
  <c r="E39" i="83"/>
  <c r="D39" i="83"/>
  <c r="C39" i="83"/>
  <c r="B39" i="83"/>
  <c r="O38" i="83"/>
  <c r="N38" i="83"/>
  <c r="M38" i="83"/>
  <c r="L38" i="83"/>
  <c r="K38" i="83"/>
  <c r="J38" i="83"/>
  <c r="I38" i="83"/>
  <c r="H38" i="83"/>
  <c r="G38" i="83"/>
  <c r="F38" i="83"/>
  <c r="E38" i="83"/>
  <c r="D38" i="83"/>
  <c r="C38" i="83"/>
  <c r="B38" i="83"/>
  <c r="A34" i="83"/>
  <c r="J24" i="83"/>
  <c r="G24" i="83"/>
  <c r="F24" i="83"/>
  <c r="H24" i="83" s="1"/>
  <c r="J23" i="83"/>
  <c r="E23" i="83"/>
  <c r="H23" i="83" s="1"/>
  <c r="J22" i="83"/>
  <c r="G22" i="83"/>
  <c r="G25" i="83" s="1"/>
  <c r="F22" i="83"/>
  <c r="F25" i="83" s="1"/>
  <c r="E22" i="83"/>
  <c r="P16" i="83"/>
  <c r="P13" i="83"/>
  <c r="P45" i="83" s="1"/>
  <c r="P11" i="83"/>
  <c r="P43" i="83" s="1"/>
  <c r="O10" i="83"/>
  <c r="O42" i="83" s="1"/>
  <c r="N10" i="83"/>
  <c r="N42" i="83" s="1"/>
  <c r="M10" i="83"/>
  <c r="M42" i="83" s="1"/>
  <c r="L10" i="83"/>
  <c r="L42" i="83" s="1"/>
  <c r="K10" i="83"/>
  <c r="K42" i="83" s="1"/>
  <c r="J10" i="83"/>
  <c r="J42" i="83" s="1"/>
  <c r="I10" i="83"/>
  <c r="I42" i="83" s="1"/>
  <c r="H10" i="83"/>
  <c r="H42" i="83" s="1"/>
  <c r="G10" i="83"/>
  <c r="G42" i="83" s="1"/>
  <c r="F10" i="83"/>
  <c r="F42" i="83" s="1"/>
  <c r="E10" i="83"/>
  <c r="E42" i="83" s="1"/>
  <c r="D10" i="83"/>
  <c r="D42" i="83" s="1"/>
  <c r="C10" i="83"/>
  <c r="C42" i="83" s="1"/>
  <c r="B10" i="83"/>
  <c r="P9" i="83"/>
  <c r="P8" i="83"/>
  <c r="P7" i="83"/>
  <c r="P6" i="83"/>
  <c r="P16" i="82"/>
  <c r="P17" i="82"/>
  <c r="P65" i="82"/>
  <c r="P59" i="82"/>
  <c r="P63" i="82" s="1"/>
  <c r="P61" i="82"/>
  <c r="O58" i="82"/>
  <c r="N58" i="82"/>
  <c r="M58" i="82"/>
  <c r="L58" i="82"/>
  <c r="K58" i="82"/>
  <c r="K42" i="82" s="1"/>
  <c r="J58" i="82"/>
  <c r="J42" i="82" s="1"/>
  <c r="I58" i="82"/>
  <c r="I42" i="82" s="1"/>
  <c r="H58" i="82"/>
  <c r="G58" i="82"/>
  <c r="F58" i="82"/>
  <c r="E58" i="82"/>
  <c r="D58" i="82"/>
  <c r="P58" i="82" s="1"/>
  <c r="C58" i="82"/>
  <c r="B58" i="82"/>
  <c r="P57" i="82"/>
  <c r="P56" i="82"/>
  <c r="P55" i="82"/>
  <c r="P54" i="82"/>
  <c r="O10" i="82"/>
  <c r="N10" i="82"/>
  <c r="M10" i="82"/>
  <c r="L10" i="82"/>
  <c r="K10" i="82"/>
  <c r="J10" i="82"/>
  <c r="I10" i="82"/>
  <c r="H10" i="82"/>
  <c r="G10" i="82"/>
  <c r="F10" i="82"/>
  <c r="E10" i="82"/>
  <c r="D10" i="82"/>
  <c r="C10" i="82"/>
  <c r="B10" i="82"/>
  <c r="P9" i="82"/>
  <c r="O45" i="82"/>
  <c r="M45" i="82"/>
  <c r="K45" i="82"/>
  <c r="H45" i="82"/>
  <c r="F45" i="82"/>
  <c r="D45" i="82"/>
  <c r="B45" i="82"/>
  <c r="O43" i="82"/>
  <c r="N43" i="82"/>
  <c r="M43" i="82"/>
  <c r="L43" i="82"/>
  <c r="K43" i="82"/>
  <c r="J43" i="82"/>
  <c r="I43" i="82"/>
  <c r="H43" i="82"/>
  <c r="G43" i="82"/>
  <c r="F43" i="82"/>
  <c r="E43" i="82"/>
  <c r="D43" i="82"/>
  <c r="C43" i="82"/>
  <c r="B43" i="82"/>
  <c r="O42" i="82"/>
  <c r="N42" i="82"/>
  <c r="M42" i="82"/>
  <c r="L42" i="82"/>
  <c r="C42" i="82"/>
  <c r="B42" i="82"/>
  <c r="O41" i="82"/>
  <c r="N41" i="82"/>
  <c r="M41" i="82"/>
  <c r="L41" i="82"/>
  <c r="K41" i="82"/>
  <c r="J41" i="82"/>
  <c r="I41" i="82"/>
  <c r="H41" i="82"/>
  <c r="G41" i="82"/>
  <c r="F41" i="82"/>
  <c r="E41" i="82"/>
  <c r="D41" i="82"/>
  <c r="C41" i="82"/>
  <c r="B41" i="82"/>
  <c r="O40" i="82"/>
  <c r="N40" i="82"/>
  <c r="M40" i="82"/>
  <c r="L40" i="82"/>
  <c r="K40" i="82"/>
  <c r="J40" i="82"/>
  <c r="I40" i="82"/>
  <c r="H40" i="82"/>
  <c r="G40" i="82"/>
  <c r="F40" i="82"/>
  <c r="E40" i="82"/>
  <c r="D40" i="82"/>
  <c r="C40" i="82"/>
  <c r="B40" i="82"/>
  <c r="O39" i="82"/>
  <c r="N39" i="82"/>
  <c r="M39" i="82"/>
  <c r="L39" i="82"/>
  <c r="K39" i="82"/>
  <c r="J39" i="82"/>
  <c r="I39" i="82"/>
  <c r="H39" i="82"/>
  <c r="G39" i="82"/>
  <c r="F39" i="82"/>
  <c r="E39" i="82"/>
  <c r="D39" i="82"/>
  <c r="C39" i="82"/>
  <c r="B39" i="82"/>
  <c r="O38" i="82"/>
  <c r="N38" i="82"/>
  <c r="M38" i="82"/>
  <c r="L38" i="82"/>
  <c r="K38" i="82"/>
  <c r="J38" i="82"/>
  <c r="I38" i="82"/>
  <c r="H38" i="82"/>
  <c r="G38" i="82"/>
  <c r="F38" i="82"/>
  <c r="E38" i="82"/>
  <c r="D38" i="82"/>
  <c r="C38" i="82"/>
  <c r="B38" i="82"/>
  <c r="A34" i="82"/>
  <c r="J24" i="82"/>
  <c r="G24" i="82"/>
  <c r="F24" i="82"/>
  <c r="H24" i="82" s="1"/>
  <c r="L24" i="82" s="1"/>
  <c r="J23" i="82"/>
  <c r="E23" i="82"/>
  <c r="H23" i="82" s="1"/>
  <c r="J22" i="82"/>
  <c r="J25" i="82" s="1"/>
  <c r="K22" i="82" s="1"/>
  <c r="G22" i="82"/>
  <c r="G25" i="82" s="1"/>
  <c r="F22" i="82"/>
  <c r="F25" i="82" s="1"/>
  <c r="E22" i="82"/>
  <c r="P13" i="82"/>
  <c r="P45" i="82" s="1"/>
  <c r="P11" i="82"/>
  <c r="P8" i="82"/>
  <c r="P7" i="82"/>
  <c r="P6" i="82"/>
  <c r="H22" i="85" l="1"/>
  <c r="F25" i="85"/>
  <c r="P45" i="85"/>
  <c r="F42" i="85"/>
  <c r="G42" i="85"/>
  <c r="P58" i="85"/>
  <c r="Q54" i="85" s="1"/>
  <c r="I42" i="85"/>
  <c r="P38" i="85"/>
  <c r="L24" i="85"/>
  <c r="L22" i="85"/>
  <c r="Q57" i="85"/>
  <c r="Q9" i="85"/>
  <c r="P63" i="85"/>
  <c r="L23" i="85"/>
  <c r="P10" i="85"/>
  <c r="J25" i="85"/>
  <c r="K23" i="85" s="1"/>
  <c r="Q6" i="85"/>
  <c r="Q8" i="85"/>
  <c r="E25" i="85"/>
  <c r="H25" i="85" s="1"/>
  <c r="I24" i="85" s="1"/>
  <c r="P38" i="84"/>
  <c r="Q6" i="84"/>
  <c r="P40" i="84"/>
  <c r="Q7" i="84"/>
  <c r="P39" i="84"/>
  <c r="Q8" i="84"/>
  <c r="P41" i="84"/>
  <c r="Q9" i="84"/>
  <c r="P42" i="84"/>
  <c r="P15" i="84"/>
  <c r="E25" i="84"/>
  <c r="H25" i="84" s="1"/>
  <c r="H22" i="84"/>
  <c r="J25" i="84"/>
  <c r="K22" i="84"/>
  <c r="L23" i="84"/>
  <c r="I23" i="84"/>
  <c r="K23" i="84"/>
  <c r="L24" i="84"/>
  <c r="I24" i="84"/>
  <c r="K24" i="84"/>
  <c r="P38" i="83"/>
  <c r="P40" i="83"/>
  <c r="P39" i="83"/>
  <c r="P41" i="83"/>
  <c r="B42" i="83"/>
  <c r="P10" i="83"/>
  <c r="E25" i="83"/>
  <c r="H25" i="83" s="1"/>
  <c r="H22" i="83"/>
  <c r="J25" i="83"/>
  <c r="K22" i="83"/>
  <c r="L23" i="83"/>
  <c r="I23" i="83"/>
  <c r="K23" i="83"/>
  <c r="L24" i="83"/>
  <c r="I24" i="83"/>
  <c r="K24" i="83"/>
  <c r="Q54" i="82"/>
  <c r="Q56" i="82"/>
  <c r="D42" i="82"/>
  <c r="E42" i="82"/>
  <c r="G42" i="82"/>
  <c r="H42" i="82"/>
  <c r="F42" i="82"/>
  <c r="Q57" i="82"/>
  <c r="Q55" i="82"/>
  <c r="Q58" i="82" s="1"/>
  <c r="P38" i="82"/>
  <c r="P10" i="82"/>
  <c r="Q6" i="82" s="1"/>
  <c r="P41" i="82"/>
  <c r="P40" i="82"/>
  <c r="H22" i="82"/>
  <c r="L23" i="82"/>
  <c r="K23" i="82"/>
  <c r="K24" i="82"/>
  <c r="L22" i="82"/>
  <c r="E25" i="82"/>
  <c r="H25" i="82" s="1"/>
  <c r="I24" i="82" s="1"/>
  <c r="P39" i="82"/>
  <c r="P43" i="82"/>
  <c r="K24" i="85" l="1"/>
  <c r="Q56" i="85"/>
  <c r="Q55" i="85"/>
  <c r="Q58" i="85" s="1"/>
  <c r="P65" i="85"/>
  <c r="P16" i="85"/>
  <c r="Q10" i="85"/>
  <c r="I22" i="85"/>
  <c r="P42" i="85"/>
  <c r="P15" i="85"/>
  <c r="P17" i="85" s="1"/>
  <c r="L25" i="85"/>
  <c r="M22" i="85" s="1"/>
  <c r="I23" i="85"/>
  <c r="M23" i="85"/>
  <c r="K22" i="85"/>
  <c r="K25" i="85" s="1"/>
  <c r="Q7" i="85"/>
  <c r="K25" i="84"/>
  <c r="L22" i="84"/>
  <c r="I22" i="84"/>
  <c r="I25" i="84" s="1"/>
  <c r="P46" i="84"/>
  <c r="P17" i="84"/>
  <c r="Q10" i="84"/>
  <c r="K25" i="83"/>
  <c r="L22" i="83"/>
  <c r="I22" i="83"/>
  <c r="I25" i="83" s="1"/>
  <c r="P42" i="83"/>
  <c r="P15" i="83"/>
  <c r="Q6" i="83"/>
  <c r="Q7" i="83"/>
  <c r="Q8" i="83"/>
  <c r="Q9" i="83"/>
  <c r="Q10" i="82"/>
  <c r="P15" i="82"/>
  <c r="P46" i="82" s="1"/>
  <c r="Q8" i="82"/>
  <c r="Q9" i="82"/>
  <c r="P42" i="82"/>
  <c r="Q7" i="82"/>
  <c r="K25" i="82"/>
  <c r="I22" i="82"/>
  <c r="I23" i="82"/>
  <c r="L25" i="82"/>
  <c r="M24" i="82" s="1"/>
  <c r="M22" i="82"/>
  <c r="M25" i="85" l="1"/>
  <c r="M24" i="85"/>
  <c r="I25" i="85"/>
  <c r="P46" i="85"/>
  <c r="L25" i="84"/>
  <c r="M22" i="84"/>
  <c r="Q10" i="83"/>
  <c r="P46" i="83"/>
  <c r="P17" i="83"/>
  <c r="L25" i="83"/>
  <c r="M22" i="83"/>
  <c r="M23" i="82"/>
  <c r="M25" i="82" s="1"/>
  <c r="I25" i="82"/>
  <c r="M24" i="84" l="1"/>
  <c r="M23" i="84"/>
  <c r="M25" i="84" s="1"/>
  <c r="M24" i="83"/>
  <c r="M23" i="83"/>
  <c r="M25" i="83" s="1"/>
</calcChain>
</file>

<file path=xl/sharedStrings.xml><?xml version="1.0" encoding="utf-8"?>
<sst xmlns="http://schemas.openxmlformats.org/spreadsheetml/2006/main" count="1182" uniqueCount="85">
  <si>
    <t xml:space="preserve"> AHCCCS   ALTCS  Enrollment</t>
  </si>
  <si>
    <t>May 1, 2025</t>
  </si>
  <si>
    <t xml:space="preserve">By County By Health Plan  </t>
  </si>
  <si>
    <t>COUNTIES:</t>
  </si>
  <si>
    <t>9      11</t>
  </si>
  <si>
    <t>HP
Totals</t>
  </si>
  <si>
    <t>%
Enrollment</t>
  </si>
  <si>
    <t>HEALTH PLAN:</t>
  </si>
  <si>
    <t>APACHE</t>
  </si>
  <si>
    <t>COCHISE</t>
  </si>
  <si>
    <t>COCONINO</t>
  </si>
  <si>
    <t>GILA</t>
  </si>
  <si>
    <r>
      <t>GRAHAM/
GREENLEE</t>
    </r>
    <r>
      <rPr>
        <b/>
        <vertAlign val="superscript"/>
        <sz val="10"/>
        <color theme="0"/>
        <rFont val="Aptos Narrow"/>
      </rPr>
      <t>1</t>
    </r>
  </si>
  <si>
    <t>LA PAZ</t>
  </si>
  <si>
    <t>MARICOPA</t>
  </si>
  <si>
    <t>MOHAVE</t>
  </si>
  <si>
    <t>NAVAJO</t>
  </si>
  <si>
    <t>PIMA</t>
  </si>
  <si>
    <t>PINAL</t>
  </si>
  <si>
    <t>S CRUZ</t>
  </si>
  <si>
    <t>YAVAPAI</t>
  </si>
  <si>
    <t>YUMA</t>
  </si>
  <si>
    <t>DES/DDD</t>
  </si>
  <si>
    <t>UNITEDHEALTHCARE</t>
  </si>
  <si>
    <t>BANNER-UFC</t>
  </si>
  <si>
    <t>MERCY CARE</t>
  </si>
  <si>
    <t>HPs' Totals Per County</t>
  </si>
  <si>
    <t>NACH</t>
  </si>
  <si>
    <t xml:space="preserve">Other American Indian </t>
  </si>
  <si>
    <t>Wht. Mnt</t>
  </si>
  <si>
    <t>Navajo Ntn</t>
  </si>
  <si>
    <t>Gila River</t>
  </si>
  <si>
    <t>Tohono</t>
  </si>
  <si>
    <t>Pascua Yaqui</t>
  </si>
  <si>
    <t>San Carlos</t>
  </si>
  <si>
    <t>Hopi</t>
  </si>
  <si>
    <t>FFS Regular SSI NO MDC</t>
  </si>
  <si>
    <t>Total AHCCCS ALTCS Members</t>
  </si>
  <si>
    <t>Prior Month ALTCS Members</t>
  </si>
  <si>
    <t xml:space="preserve"> </t>
  </si>
  <si>
    <t>Net Change</t>
  </si>
  <si>
    <t xml:space="preserve">1. Due to HIPAA requirements, Graham and Greenlee counties are being combined. </t>
  </si>
  <si>
    <t xml:space="preserve">ALTCS Enrollment By Geographic Service Area        </t>
  </si>
  <si>
    <t>County</t>
  </si>
  <si>
    <t>GSA</t>
  </si>
  <si>
    <t>United     Healthcare Plan</t>
  </si>
  <si>
    <t xml:space="preserve">Mercy Care </t>
  </si>
  <si>
    <t>Banner-UFC</t>
  </si>
  <si>
    <t>Subtotal Per GSA</t>
  </si>
  <si>
    <t>% Subtotal</t>
  </si>
  <si>
    <t xml:space="preserve">%  DES/DDD </t>
  </si>
  <si>
    <t xml:space="preserve">Grand Total Per GSA </t>
  </si>
  <si>
    <t xml:space="preserve"> % Grand Total</t>
  </si>
  <si>
    <t>(Gila, Pinal, Maricopa)</t>
  </si>
  <si>
    <t>Central GSA</t>
  </si>
  <si>
    <t>(Apache, Coconino, Mohave, Navajo, Yavapai)</t>
  </si>
  <si>
    <t>North GSA</t>
  </si>
  <si>
    <t>-</t>
  </si>
  <si>
    <t xml:space="preserve"> (Cochise, Graham, Greenlee,Pima, Santa Cruz,La Paz, Yuma)</t>
  </si>
  <si>
    <t>South GSA</t>
  </si>
  <si>
    <t xml:space="preserve">Total Per HP </t>
  </si>
  <si>
    <t>Produced By: AHCCCS-DBF Health Care Finance</t>
  </si>
  <si>
    <t>Data Source: AHCCCS-ISD Report HP07M078, ALTCS Enrollment Summary Report</t>
  </si>
  <si>
    <t>AHCCCS  ALTCS  Enrollment</t>
  </si>
  <si>
    <t>Member %  INCREASE / (DECREASE)</t>
  </si>
  <si>
    <t>By County By Health Plan</t>
  </si>
  <si>
    <t>HP</t>
  </si>
  <si>
    <t>HEALTH PLAN</t>
  </si>
  <si>
    <t>LaPAZ</t>
  </si>
  <si>
    <t>TOTALS</t>
  </si>
  <si>
    <t>UNITED HEALTHCARE</t>
  </si>
  <si>
    <t>April 1, 2025</t>
  </si>
  <si>
    <t>9     11</t>
  </si>
  <si>
    <t>%</t>
  </si>
  <si>
    <t>Enrollment</t>
  </si>
  <si>
    <t>AHCCCS ALTCS Members</t>
  </si>
  <si>
    <t>`</t>
  </si>
  <si>
    <t>March 1, 2025</t>
  </si>
  <si>
    <r>
      <t>GRAHAM/
GREENLEE</t>
    </r>
    <r>
      <rPr>
        <b/>
        <vertAlign val="superscript"/>
        <sz val="10"/>
        <color theme="0"/>
        <rFont val="Aptos Narrow"/>
        <family val="2"/>
      </rPr>
      <t>1</t>
    </r>
  </si>
  <si>
    <t>February 1, 2025</t>
  </si>
  <si>
    <t>January 1, 2025</t>
  </si>
  <si>
    <t>December 1, 2024</t>
  </si>
  <si>
    <t>November 1, 2024</t>
  </si>
  <si>
    <t>October 1, 2024</t>
  </si>
  <si>
    <t>September 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</si>
</sst>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General_)"/>
    <numFmt numFmtId="165" formatCode="0.0%"/>
    <numFmt numFmtId="166" formatCode="0.00%_);\(0.00%\)"/>
    <numFmt numFmtId="167" formatCode="0_);[Red]\(0\)"/>
    <numFmt numFmtId="168" formatCode="_(* #,##0_);_(* \(#,##0\);_(* &quot;-&quot;??_);_(@_)"/>
  </numFmts>
  <fonts count="47">
    <font>
      <sz val="12"/>
      <name val="Courier"/>
    </font>
    <font>
      <sz val="10"/>
      <name val="Arial"/>
      <family val="2"/>
    </font>
    <font>
      <sz val="12"/>
      <name val="Courier"/>
      <family val="3"/>
    </font>
    <font>
      <b/>
      <sz val="11"/>
      <color theme="0"/>
      <name val="Aptos Narrow"/>
      <family val="2"/>
    </font>
    <font>
      <sz val="11"/>
      <color theme="0"/>
      <name val="Aptos Narrow"/>
      <family val="2"/>
    </font>
    <font>
      <b/>
      <sz val="16"/>
      <color indexed="8"/>
      <name val="Aptos Narrow"/>
      <family val="2"/>
    </font>
    <font>
      <sz val="12"/>
      <name val="Aptos Narrow"/>
      <family val="2"/>
    </font>
    <font>
      <b/>
      <sz val="14"/>
      <name val="Aptos Narrow"/>
      <family val="2"/>
    </font>
    <font>
      <b/>
      <sz val="18"/>
      <color indexed="8"/>
      <name val="Aptos Narrow"/>
      <family val="2"/>
    </font>
    <font>
      <b/>
      <sz val="10"/>
      <color indexed="8"/>
      <name val="Aptos Narrow"/>
      <family val="2"/>
    </font>
    <font>
      <b/>
      <sz val="10"/>
      <name val="Aptos Narrow"/>
      <family val="2"/>
    </font>
    <font>
      <sz val="14"/>
      <name val="Aptos Narrow"/>
      <family val="2"/>
    </font>
    <font>
      <sz val="10"/>
      <color indexed="8"/>
      <name val="Aptos Narrow"/>
      <family val="2"/>
    </font>
    <font>
      <sz val="10"/>
      <name val="Aptos Narrow"/>
      <family val="2"/>
    </font>
    <font>
      <b/>
      <sz val="11"/>
      <name val="Aptos Narrow"/>
      <family val="2"/>
    </font>
    <font>
      <b/>
      <sz val="16"/>
      <name val="Aptos Narrow"/>
      <family val="2"/>
    </font>
    <font>
      <b/>
      <sz val="12"/>
      <name val="Aptos Narrow"/>
      <family val="2"/>
    </font>
    <font>
      <b/>
      <vertAlign val="superscript"/>
      <sz val="10"/>
      <color theme="0"/>
      <name val="Aptos Narrow"/>
      <family val="2"/>
    </font>
    <font>
      <b/>
      <sz val="11"/>
      <color indexed="8"/>
      <name val="Aptos Narrow"/>
      <family val="2"/>
    </font>
    <font>
      <sz val="11"/>
      <name val="Aptos Narrow"/>
      <family val="2"/>
    </font>
    <font>
      <sz val="11"/>
      <color indexed="8"/>
      <name val="Aptos Narrow"/>
      <family val="2"/>
    </font>
    <font>
      <sz val="10"/>
      <color theme="0"/>
      <name val="Aptos Narrow"/>
      <family val="2"/>
    </font>
    <font>
      <b/>
      <sz val="16"/>
      <color theme="0"/>
      <name val="Aptos Narrow"/>
      <family val="2"/>
    </font>
    <font>
      <sz val="18"/>
      <name val="Aptos Narrow"/>
      <family val="2"/>
    </font>
    <font>
      <sz val="11"/>
      <color rgb="FF000000"/>
      <name val="Calibri"/>
      <family val="2"/>
    </font>
    <font>
      <b/>
      <sz val="18"/>
      <color indexed="8"/>
      <name val="Aptos Narrow"/>
    </font>
    <font>
      <sz val="12"/>
      <name val="Aptos Narrow"/>
    </font>
    <font>
      <b/>
      <sz val="16"/>
      <name val="Aptos Narrow"/>
    </font>
    <font>
      <b/>
      <sz val="16"/>
      <color indexed="8"/>
      <name val="Aptos Narrow"/>
    </font>
    <font>
      <b/>
      <sz val="12"/>
      <name val="Aptos Narrow"/>
    </font>
    <font>
      <b/>
      <sz val="11"/>
      <color theme="0"/>
      <name val="Aptos Narrow"/>
    </font>
    <font>
      <b/>
      <vertAlign val="superscript"/>
      <sz val="10"/>
      <color theme="0"/>
      <name val="Aptos Narrow"/>
    </font>
    <font>
      <b/>
      <sz val="11"/>
      <color indexed="8"/>
      <name val="Aptos Narrow"/>
    </font>
    <font>
      <sz val="11"/>
      <color rgb="FF000000"/>
      <name val="Aptos Narrow"/>
    </font>
    <font>
      <b/>
      <sz val="11"/>
      <name val="Aptos Narrow"/>
    </font>
    <font>
      <sz val="11"/>
      <name val="Aptos Narrow"/>
    </font>
    <font>
      <sz val="10"/>
      <color theme="0"/>
      <name val="Aptos Narrow"/>
    </font>
    <font>
      <sz val="11"/>
      <color theme="0"/>
      <name val="Aptos Narrow"/>
    </font>
    <font>
      <sz val="10"/>
      <name val="Aptos Narrow"/>
    </font>
    <font>
      <sz val="11"/>
      <color indexed="8"/>
      <name val="Aptos Narrow"/>
    </font>
    <font>
      <b/>
      <sz val="10"/>
      <name val="Aptos Narrow"/>
    </font>
    <font>
      <b/>
      <sz val="10"/>
      <color indexed="8"/>
      <name val="Aptos Narrow"/>
    </font>
    <font>
      <b/>
      <sz val="14"/>
      <name val="Aptos Narrow"/>
    </font>
    <font>
      <b/>
      <sz val="16"/>
      <color theme="0"/>
      <name val="Aptos Narrow"/>
    </font>
    <font>
      <sz val="14"/>
      <name val="Aptos Narrow"/>
    </font>
    <font>
      <sz val="10"/>
      <color indexed="8"/>
      <name val="Aptos Narrow"/>
    </font>
    <font>
      <sz val="18"/>
      <name val="Aptos Narrow"/>
    </font>
  </fonts>
  <fills count="8">
    <fill>
      <patternFill patternType="none"/>
    </fill>
    <fill>
      <patternFill patternType="gray125"/>
    </fill>
    <fill>
      <patternFill patternType="solid">
        <fgColor rgb="FF369992"/>
        <bgColor indexed="64"/>
      </patternFill>
    </fill>
    <fill>
      <patternFill patternType="solid">
        <fgColor rgb="FF8A3A6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6C20"/>
        <bgColor indexed="64"/>
      </patternFill>
    </fill>
    <fill>
      <patternFill patternType="solid">
        <fgColor rgb="FF005528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164" fontId="0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15">
    <xf numFmtId="164" fontId="0" fillId="0" borderId="0" xfId="0"/>
    <xf numFmtId="164" fontId="6" fillId="0" borderId="0" xfId="0" applyFont="1"/>
    <xf numFmtId="164" fontId="12" fillId="0" borderId="0" xfId="0" applyFont="1" applyAlignment="1">
      <alignment horizontal="left"/>
    </xf>
    <xf numFmtId="164" fontId="13" fillId="0" borderId="0" xfId="0" applyFont="1"/>
    <xf numFmtId="37" fontId="12" fillId="0" borderId="0" xfId="0" applyNumberFormat="1" applyFont="1"/>
    <xf numFmtId="164" fontId="9" fillId="0" borderId="0" xfId="0" applyFont="1" applyAlignment="1">
      <alignment horizontal="left"/>
    </xf>
    <xf numFmtId="37" fontId="13" fillId="0" borderId="0" xfId="0" applyNumberFormat="1" applyFont="1"/>
    <xf numFmtId="38" fontId="10" fillId="0" borderId="0" xfId="0" applyNumberFormat="1" applyFont="1"/>
    <xf numFmtId="164" fontId="7" fillId="0" borderId="0" xfId="0" applyFont="1"/>
    <xf numFmtId="164" fontId="11" fillId="0" borderId="0" xfId="0" applyFont="1"/>
    <xf numFmtId="164" fontId="12" fillId="0" borderId="0" xfId="0" applyFont="1"/>
    <xf numFmtId="167" fontId="10" fillId="0" borderId="0" xfId="0" applyNumberFormat="1" applyFont="1"/>
    <xf numFmtId="164" fontId="16" fillId="0" borderId="0" xfId="0" applyFont="1" applyAlignment="1">
      <alignment horizontal="right"/>
    </xf>
    <xf numFmtId="164" fontId="3" fillId="2" borderId="32" xfId="0" applyFont="1" applyFill="1" applyBorder="1" applyAlignment="1">
      <alignment horizontal="center"/>
    </xf>
    <xf numFmtId="164" fontId="3" fillId="2" borderId="33" xfId="0" applyFont="1" applyFill="1" applyBorder="1" applyAlignment="1">
      <alignment horizontal="center"/>
    </xf>
    <xf numFmtId="49" fontId="3" fillId="2" borderId="33" xfId="0" applyNumberFormat="1" applyFont="1" applyFill="1" applyBorder="1" applyAlignment="1">
      <alignment horizontal="center"/>
    </xf>
    <xf numFmtId="164" fontId="3" fillId="2" borderId="14" xfId="0" applyFont="1" applyFill="1" applyBorder="1" applyAlignment="1">
      <alignment horizontal="center"/>
    </xf>
    <xf numFmtId="164" fontId="3" fillId="2" borderId="9" xfId="0" applyFont="1" applyFill="1" applyBorder="1" applyAlignment="1">
      <alignment horizontal="center"/>
    </xf>
    <xf numFmtId="164" fontId="3" fillId="2" borderId="7" xfId="0" applyFont="1" applyFill="1" applyBorder="1" applyAlignment="1">
      <alignment horizontal="center"/>
    </xf>
    <xf numFmtId="164" fontId="3" fillId="2" borderId="7" xfId="0" applyFont="1" applyFill="1" applyBorder="1" applyAlignment="1">
      <alignment horizontal="center" vertical="center" wrapText="1"/>
    </xf>
    <xf numFmtId="164" fontId="3" fillId="2" borderId="16" xfId="0" applyFont="1" applyFill="1" applyBorder="1" applyAlignment="1">
      <alignment horizontal="center"/>
    </xf>
    <xf numFmtId="164" fontId="18" fillId="0" borderId="3" xfId="0" applyFont="1" applyBorder="1" applyAlignment="1">
      <alignment horizontal="left"/>
    </xf>
    <xf numFmtId="164" fontId="18" fillId="0" borderId="37" xfId="0" applyFont="1" applyBorder="1"/>
    <xf numFmtId="168" fontId="19" fillId="0" borderId="4" xfId="2" applyNumberFormat="1" applyFont="1" applyBorder="1"/>
    <xf numFmtId="168" fontId="19" fillId="0" borderId="1" xfId="2" applyNumberFormat="1" applyFont="1" applyBorder="1"/>
    <xf numFmtId="164" fontId="18" fillId="0" borderId="29" xfId="0" applyFont="1" applyBorder="1" applyAlignment="1">
      <alignment horizontal="left"/>
    </xf>
    <xf numFmtId="168" fontId="19" fillId="0" borderId="6" xfId="2" applyNumberFormat="1" applyFont="1" applyBorder="1"/>
    <xf numFmtId="168" fontId="19" fillId="0" borderId="5" xfId="2" applyNumberFormat="1" applyFont="1" applyBorder="1"/>
    <xf numFmtId="164" fontId="18" fillId="0" borderId="31" xfId="0" applyFont="1" applyBorder="1" applyAlignment="1">
      <alignment horizontal="left"/>
    </xf>
    <xf numFmtId="168" fontId="19" fillId="0" borderId="21" xfId="2" applyNumberFormat="1" applyFont="1" applyBorder="1" applyAlignment="1">
      <alignment horizontal="right"/>
    </xf>
    <xf numFmtId="168" fontId="19" fillId="0" borderId="20" xfId="2" applyNumberFormat="1" applyFont="1" applyBorder="1" applyAlignment="1">
      <alignment horizontal="right"/>
    </xf>
    <xf numFmtId="164" fontId="20" fillId="0" borderId="0" xfId="0" applyFont="1" applyAlignment="1">
      <alignment horizontal="left"/>
    </xf>
    <xf numFmtId="164" fontId="19" fillId="0" borderId="0" xfId="0" applyFont="1"/>
    <xf numFmtId="37" fontId="20" fillId="0" borderId="0" xfId="0" applyNumberFormat="1" applyFont="1"/>
    <xf numFmtId="164" fontId="18" fillId="0" borderId="0" xfId="0" applyFont="1" applyAlignment="1">
      <alignment horizontal="left"/>
    </xf>
    <xf numFmtId="37" fontId="18" fillId="0" borderId="0" xfId="0" applyNumberFormat="1" applyFont="1"/>
    <xf numFmtId="37" fontId="18" fillId="0" borderId="0" xfId="0" applyNumberFormat="1" applyFont="1" applyAlignment="1">
      <alignment horizontal="right"/>
    </xf>
    <xf numFmtId="164" fontId="14" fillId="0" borderId="0" xfId="0" applyFont="1" applyAlignment="1">
      <alignment horizontal="left"/>
    </xf>
    <xf numFmtId="37" fontId="19" fillId="0" borderId="0" xfId="0" applyNumberFormat="1" applyFont="1"/>
    <xf numFmtId="38" fontId="14" fillId="0" borderId="0" xfId="0" applyNumberFormat="1" applyFont="1"/>
    <xf numFmtId="164" fontId="3" fillId="2" borderId="10" xfId="0" applyFont="1" applyFill="1" applyBorder="1" applyAlignment="1">
      <alignment horizontal="left"/>
    </xf>
    <xf numFmtId="164" fontId="18" fillId="4" borderId="30" xfId="0" applyFont="1" applyFill="1" applyBorder="1" applyAlignment="1">
      <alignment horizontal="left"/>
    </xf>
    <xf numFmtId="168" fontId="14" fillId="4" borderId="22" xfId="2" applyNumberFormat="1" applyFont="1" applyFill="1" applyBorder="1"/>
    <xf numFmtId="168" fontId="14" fillId="4" borderId="23" xfId="2" applyNumberFormat="1" applyFont="1" applyFill="1" applyBorder="1"/>
    <xf numFmtId="164" fontId="3" fillId="6" borderId="30" xfId="0" applyFont="1" applyFill="1" applyBorder="1"/>
    <xf numFmtId="164" fontId="21" fillId="6" borderId="38" xfId="0" applyFont="1" applyFill="1" applyBorder="1"/>
    <xf numFmtId="164" fontId="4" fillId="6" borderId="38" xfId="0" applyFont="1" applyFill="1" applyBorder="1"/>
    <xf numFmtId="164" fontId="19" fillId="6" borderId="39" xfId="0" applyFont="1" applyFill="1" applyBorder="1"/>
    <xf numFmtId="164" fontId="3" fillId="6" borderId="40" xfId="0" applyFont="1" applyFill="1" applyBorder="1"/>
    <xf numFmtId="164" fontId="21" fillId="6" borderId="41" xfId="0" applyFont="1" applyFill="1" applyBorder="1"/>
    <xf numFmtId="164" fontId="4" fillId="6" borderId="41" xfId="0" applyFont="1" applyFill="1" applyBorder="1"/>
    <xf numFmtId="37" fontId="18" fillId="5" borderId="10" xfId="0" applyNumberFormat="1" applyFont="1" applyFill="1" applyBorder="1"/>
    <xf numFmtId="164" fontId="6" fillId="0" borderId="0" xfId="0" applyFont="1" applyAlignment="1">
      <alignment horizontal="right"/>
    </xf>
    <xf numFmtId="168" fontId="19" fillId="0" borderId="44" xfId="2" applyNumberFormat="1" applyFont="1" applyBorder="1"/>
    <xf numFmtId="37" fontId="18" fillId="4" borderId="10" xfId="0" applyNumberFormat="1" applyFont="1" applyFill="1" applyBorder="1" applyAlignment="1">
      <alignment horizontal="right"/>
    </xf>
    <xf numFmtId="37" fontId="14" fillId="0" borderId="0" xfId="0" applyNumberFormat="1" applyFont="1" applyAlignment="1">
      <alignment horizontal="right"/>
    </xf>
    <xf numFmtId="3" fontId="19" fillId="0" borderId="5" xfId="0" applyNumberFormat="1" applyFont="1" applyBorder="1" applyAlignment="1">
      <alignment horizontal="center" vertical="center"/>
    </xf>
    <xf numFmtId="3" fontId="19" fillId="0" borderId="48" xfId="0" applyNumberFormat="1" applyFont="1" applyBorder="1" applyAlignment="1">
      <alignment horizontal="center" vertical="center"/>
    </xf>
    <xf numFmtId="164" fontId="3" fillId="6" borderId="38" xfId="0" applyFont="1" applyFill="1" applyBorder="1" applyAlignment="1">
      <alignment horizontal="center" vertical="center" wrapText="1"/>
    </xf>
    <xf numFmtId="3" fontId="19" fillId="0" borderId="47" xfId="0" applyNumberFormat="1" applyFont="1" applyBorder="1" applyAlignment="1">
      <alignment horizontal="center" vertical="center"/>
    </xf>
    <xf numFmtId="3" fontId="19" fillId="0" borderId="25" xfId="0" applyNumberFormat="1" applyFont="1" applyBorder="1" applyAlignment="1">
      <alignment horizontal="center" vertical="center"/>
    </xf>
    <xf numFmtId="3" fontId="19" fillId="0" borderId="49" xfId="0" applyNumberFormat="1" applyFont="1" applyBorder="1" applyAlignment="1">
      <alignment horizontal="center" vertical="center"/>
    </xf>
    <xf numFmtId="3" fontId="19" fillId="0" borderId="50" xfId="0" applyNumberFormat="1" applyFont="1" applyBorder="1" applyAlignment="1">
      <alignment horizontal="center" vertical="center"/>
    </xf>
    <xf numFmtId="3" fontId="19" fillId="0" borderId="6" xfId="0" applyNumberFormat="1" applyFont="1" applyBorder="1" applyAlignment="1">
      <alignment horizontal="center" vertical="center"/>
    </xf>
    <xf numFmtId="3" fontId="19" fillId="0" borderId="15" xfId="0" applyNumberFormat="1" applyFont="1" applyBorder="1" applyAlignment="1">
      <alignment horizontal="center" vertical="center"/>
    </xf>
    <xf numFmtId="0" fontId="3" fillId="6" borderId="22" xfId="0" applyNumberFormat="1" applyFont="1" applyFill="1" applyBorder="1" applyAlignment="1">
      <alignment horizontal="center" vertical="center" wrapText="1"/>
    </xf>
    <xf numFmtId="164" fontId="3" fillId="6" borderId="23" xfId="0" applyFont="1" applyFill="1" applyBorder="1" applyAlignment="1">
      <alignment horizontal="center" vertical="center" wrapText="1"/>
    </xf>
    <xf numFmtId="164" fontId="3" fillId="6" borderId="24" xfId="0" applyFont="1" applyFill="1" applyBorder="1" applyAlignment="1">
      <alignment horizontal="center" vertical="center" wrapText="1"/>
    </xf>
    <xf numFmtId="38" fontId="14" fillId="5" borderId="10" xfId="0" applyNumberFormat="1" applyFont="1" applyFill="1" applyBorder="1"/>
    <xf numFmtId="3" fontId="14" fillId="4" borderId="22" xfId="0" applyNumberFormat="1" applyFont="1" applyFill="1" applyBorder="1" applyAlignment="1">
      <alignment horizontal="center" vertical="center"/>
    </xf>
    <xf numFmtId="3" fontId="14" fillId="4" borderId="23" xfId="0" applyNumberFormat="1" applyFont="1" applyFill="1" applyBorder="1" applyAlignment="1">
      <alignment horizontal="center" vertical="center"/>
    </xf>
    <xf numFmtId="3" fontId="14" fillId="4" borderId="24" xfId="0" applyNumberFormat="1" applyFont="1" applyFill="1" applyBorder="1" applyAlignment="1">
      <alignment horizontal="center" vertical="center"/>
    </xf>
    <xf numFmtId="3" fontId="14" fillId="4" borderId="26" xfId="0" applyNumberFormat="1" applyFont="1" applyFill="1" applyBorder="1" applyAlignment="1">
      <alignment horizontal="center" vertical="center"/>
    </xf>
    <xf numFmtId="9" fontId="14" fillId="4" borderId="24" xfId="1" applyFont="1" applyFill="1" applyBorder="1" applyAlignment="1">
      <alignment horizontal="center" vertical="center"/>
    </xf>
    <xf numFmtId="164" fontId="3" fillId="3" borderId="21" xfId="0" applyFont="1" applyFill="1" applyBorder="1" applyAlignment="1">
      <alignment horizontal="center" vertical="center" wrapText="1"/>
    </xf>
    <xf numFmtId="164" fontId="3" fillId="3" borderId="43" xfId="0" applyFont="1" applyFill="1" applyBorder="1" applyAlignment="1">
      <alignment horizontal="center" vertical="center" wrapText="1"/>
    </xf>
    <xf numFmtId="164" fontId="3" fillId="3" borderId="24" xfId="0" applyFont="1" applyFill="1" applyBorder="1" applyAlignment="1">
      <alignment horizontal="center" vertical="center" wrapText="1"/>
    </xf>
    <xf numFmtId="164" fontId="3" fillId="3" borderId="30" xfId="0" applyFont="1" applyFill="1" applyBorder="1" applyAlignment="1">
      <alignment horizontal="center" vertical="center" wrapText="1"/>
    </xf>
    <xf numFmtId="9" fontId="19" fillId="0" borderId="46" xfId="1" applyFont="1" applyBorder="1" applyAlignment="1">
      <alignment horizontal="center" vertical="center"/>
    </xf>
    <xf numFmtId="9" fontId="19" fillId="0" borderId="45" xfId="1" applyFont="1" applyBorder="1" applyAlignment="1">
      <alignment horizontal="center" vertical="center"/>
    </xf>
    <xf numFmtId="9" fontId="14" fillId="4" borderId="53" xfId="0" applyNumberFormat="1" applyFont="1" applyFill="1" applyBorder="1" applyAlignment="1">
      <alignment horizontal="center" vertical="center"/>
    </xf>
    <xf numFmtId="37" fontId="14" fillId="4" borderId="22" xfId="0" applyNumberFormat="1" applyFont="1" applyFill="1" applyBorder="1" applyAlignment="1">
      <alignment horizontal="center" vertical="center"/>
    </xf>
    <xf numFmtId="164" fontId="3" fillId="7" borderId="21" xfId="0" applyFont="1" applyFill="1" applyBorder="1" applyAlignment="1">
      <alignment horizontal="center" vertical="center" wrapText="1"/>
    </xf>
    <xf numFmtId="164" fontId="3" fillId="7" borderId="43" xfId="0" applyFont="1" applyFill="1" applyBorder="1" applyAlignment="1">
      <alignment horizontal="center" vertical="center" wrapText="1"/>
    </xf>
    <xf numFmtId="164" fontId="19" fillId="0" borderId="42" xfId="0" applyFont="1" applyBorder="1" applyAlignment="1">
      <alignment horizontal="center"/>
    </xf>
    <xf numFmtId="37" fontId="20" fillId="0" borderId="42" xfId="0" applyNumberFormat="1" applyFont="1" applyBorder="1" applyAlignment="1">
      <alignment horizontal="center"/>
    </xf>
    <xf numFmtId="37" fontId="20" fillId="0" borderId="43" xfId="0" applyNumberFormat="1" applyFont="1" applyBorder="1" applyAlignment="1">
      <alignment horizontal="center"/>
    </xf>
    <xf numFmtId="3" fontId="14" fillId="5" borderId="49" xfId="0" applyNumberFormat="1" applyFont="1" applyFill="1" applyBorder="1" applyAlignment="1">
      <alignment horizontal="center" vertical="center"/>
    </xf>
    <xf numFmtId="9" fontId="14" fillId="5" borderId="50" xfId="1" applyFont="1" applyFill="1" applyBorder="1" applyAlignment="1">
      <alignment horizontal="center" vertical="center"/>
    </xf>
    <xf numFmtId="3" fontId="14" fillId="5" borderId="6" xfId="0" applyNumberFormat="1" applyFont="1" applyFill="1" applyBorder="1" applyAlignment="1">
      <alignment horizontal="center" vertical="center"/>
    </xf>
    <xf numFmtId="9" fontId="14" fillId="5" borderId="15" xfId="1" applyFont="1" applyFill="1" applyBorder="1" applyAlignment="1">
      <alignment horizontal="center" vertical="center"/>
    </xf>
    <xf numFmtId="37" fontId="14" fillId="5" borderId="35" xfId="0" applyNumberFormat="1" applyFont="1" applyFill="1" applyBorder="1" applyAlignment="1">
      <alignment horizontal="center" vertical="center"/>
    </xf>
    <xf numFmtId="165" fontId="14" fillId="5" borderId="36" xfId="1" applyNumberFormat="1" applyFont="1" applyFill="1" applyBorder="1" applyAlignment="1">
      <alignment horizontal="center" vertical="center"/>
    </xf>
    <xf numFmtId="37" fontId="14" fillId="5" borderId="6" xfId="0" applyNumberFormat="1" applyFont="1" applyFill="1" applyBorder="1" applyAlignment="1">
      <alignment horizontal="center" vertical="center"/>
    </xf>
    <xf numFmtId="165" fontId="14" fillId="5" borderId="15" xfId="1" applyNumberFormat="1" applyFont="1" applyFill="1" applyBorder="1" applyAlignment="1">
      <alignment horizontal="center" vertical="center"/>
    </xf>
    <xf numFmtId="166" fontId="20" fillId="0" borderId="1" xfId="1" applyNumberFormat="1" applyFont="1" applyBorder="1" applyAlignment="1">
      <alignment horizontal="center"/>
    </xf>
    <xf numFmtId="166" fontId="20" fillId="0" borderId="2" xfId="1" applyNumberFormat="1" applyFont="1" applyBorder="1" applyAlignment="1">
      <alignment horizontal="center"/>
    </xf>
    <xf numFmtId="38" fontId="19" fillId="0" borderId="0" xfId="0" applyNumberFormat="1" applyFont="1"/>
    <xf numFmtId="38" fontId="20" fillId="0" borderId="0" xfId="0" applyNumberFormat="1" applyFont="1"/>
    <xf numFmtId="164" fontId="18" fillId="0" borderId="0" xfId="0" applyFont="1" applyAlignment="1">
      <alignment horizontal="right"/>
    </xf>
    <xf numFmtId="164" fontId="3" fillId="3" borderId="44" xfId="0" applyFont="1" applyFill="1" applyBorder="1" applyAlignment="1">
      <alignment horizontal="center"/>
    </xf>
    <xf numFmtId="164" fontId="3" fillId="3" borderId="28" xfId="0" applyFont="1" applyFill="1" applyBorder="1" applyAlignment="1">
      <alignment horizontal="center"/>
    </xf>
    <xf numFmtId="166" fontId="20" fillId="0" borderId="5" xfId="1" applyNumberFormat="1" applyFont="1" applyBorder="1" applyAlignment="1">
      <alignment horizontal="center"/>
    </xf>
    <xf numFmtId="166" fontId="20" fillId="0" borderId="45" xfId="1" applyNumberFormat="1" applyFont="1" applyBorder="1" applyAlignment="1">
      <alignment horizontal="center"/>
    </xf>
    <xf numFmtId="164" fontId="18" fillId="0" borderId="20" xfId="0" applyFont="1" applyBorder="1" applyAlignment="1">
      <alignment horizontal="left"/>
    </xf>
    <xf numFmtId="166" fontId="20" fillId="0" borderId="20" xfId="1" applyNumberFormat="1" applyFont="1" applyBorder="1" applyAlignment="1">
      <alignment horizontal="center"/>
    </xf>
    <xf numFmtId="166" fontId="20" fillId="0" borderId="12" xfId="1" applyNumberFormat="1" applyFont="1" applyBorder="1" applyAlignment="1">
      <alignment horizontal="center"/>
    </xf>
    <xf numFmtId="166" fontId="20" fillId="0" borderId="28" xfId="1" applyNumberFormat="1" applyFont="1" applyBorder="1" applyAlignment="1">
      <alignment horizontal="center"/>
    </xf>
    <xf numFmtId="164" fontId="18" fillId="4" borderId="22" xfId="0" applyFont="1" applyFill="1" applyBorder="1" applyAlignment="1">
      <alignment horizontal="left"/>
    </xf>
    <xf numFmtId="166" fontId="18" fillId="4" borderId="23" xfId="1" applyNumberFormat="1" applyFont="1" applyFill="1" applyBorder="1" applyAlignment="1">
      <alignment horizontal="center"/>
    </xf>
    <xf numFmtId="166" fontId="18" fillId="4" borderId="53" xfId="1" applyNumberFormat="1" applyFont="1" applyFill="1" applyBorder="1" applyAlignment="1">
      <alignment horizontal="center"/>
    </xf>
    <xf numFmtId="166" fontId="18" fillId="4" borderId="10" xfId="1" applyNumberFormat="1" applyFont="1" applyFill="1" applyBorder="1" applyAlignment="1">
      <alignment horizontal="center"/>
    </xf>
    <xf numFmtId="166" fontId="18" fillId="5" borderId="18" xfId="1" applyNumberFormat="1" applyFont="1" applyFill="1" applyBorder="1" applyAlignment="1">
      <alignment horizontal="center"/>
    </xf>
    <xf numFmtId="166" fontId="18" fillId="5" borderId="27" xfId="1" applyNumberFormat="1" applyFont="1" applyFill="1" applyBorder="1" applyAlignment="1">
      <alignment horizontal="center"/>
    </xf>
    <xf numFmtId="37" fontId="18" fillId="0" borderId="39" xfId="0" applyNumberFormat="1" applyFont="1" applyBorder="1" applyAlignment="1">
      <alignment horizontal="center"/>
    </xf>
    <xf numFmtId="37" fontId="20" fillId="0" borderId="22" xfId="0" applyNumberFormat="1" applyFont="1" applyBorder="1" applyAlignment="1">
      <alignment horizontal="center"/>
    </xf>
    <xf numFmtId="37" fontId="18" fillId="0" borderId="23" xfId="0" applyNumberFormat="1" applyFont="1" applyBorder="1" applyAlignment="1">
      <alignment horizontal="center"/>
    </xf>
    <xf numFmtId="37" fontId="18" fillId="0" borderId="22" xfId="0" applyNumberFormat="1" applyFont="1" applyBorder="1" applyAlignment="1">
      <alignment horizontal="center"/>
    </xf>
    <xf numFmtId="164" fontId="13" fillId="6" borderId="54" xfId="0" applyFont="1" applyFill="1" applyBorder="1"/>
    <xf numFmtId="166" fontId="20" fillId="0" borderId="24" xfId="1" applyNumberFormat="1" applyFont="1" applyBorder="1" applyAlignment="1">
      <alignment horizontal="center"/>
    </xf>
    <xf numFmtId="166" fontId="19" fillId="0" borderId="24" xfId="1" applyNumberFormat="1" applyFont="1" applyBorder="1" applyAlignment="1">
      <alignment horizontal="center"/>
    </xf>
    <xf numFmtId="166" fontId="20" fillId="0" borderId="11" xfId="1" applyNumberFormat="1" applyFont="1" applyBorder="1" applyAlignment="1">
      <alignment horizontal="center"/>
    </xf>
    <xf numFmtId="164" fontId="14" fillId="0" borderId="22" xfId="0" applyFont="1" applyBorder="1" applyAlignment="1">
      <alignment horizontal="right"/>
    </xf>
    <xf numFmtId="37" fontId="20" fillId="0" borderId="39" xfId="0" applyNumberFormat="1" applyFont="1" applyBorder="1" applyAlignment="1">
      <alignment horizontal="center"/>
    </xf>
    <xf numFmtId="38" fontId="14" fillId="0" borderId="22" xfId="0" applyNumberFormat="1" applyFont="1" applyBorder="1" applyAlignment="1">
      <alignment horizontal="right"/>
    </xf>
    <xf numFmtId="38" fontId="18" fillId="0" borderId="22" xfId="0" applyNumberFormat="1" applyFont="1" applyBorder="1" applyAlignment="1">
      <alignment horizontal="center"/>
    </xf>
    <xf numFmtId="166" fontId="18" fillId="5" borderId="10" xfId="1" applyNumberFormat="1" applyFont="1" applyFill="1" applyBorder="1" applyAlignment="1">
      <alignment horizontal="center"/>
    </xf>
    <xf numFmtId="10" fontId="14" fillId="4" borderId="10" xfId="1" applyNumberFormat="1" applyFont="1" applyFill="1" applyBorder="1" applyAlignment="1">
      <alignment horizontal="center"/>
    </xf>
    <xf numFmtId="164" fontId="19" fillId="0" borderId="36" xfId="0" applyFont="1" applyBorder="1" applyAlignment="1">
      <alignment horizontal="center" vertical="center"/>
    </xf>
    <xf numFmtId="164" fontId="19" fillId="0" borderId="15" xfId="0" applyFont="1" applyBorder="1" applyAlignment="1">
      <alignment horizontal="center" vertical="center"/>
    </xf>
    <xf numFmtId="164" fontId="19" fillId="0" borderId="16" xfId="0" applyFont="1" applyBorder="1" applyAlignment="1">
      <alignment horizontal="center" vertical="center"/>
    </xf>
    <xf numFmtId="166" fontId="20" fillId="0" borderId="25" xfId="1" applyNumberFormat="1" applyFont="1" applyBorder="1" applyAlignment="1">
      <alignment horizontal="center"/>
    </xf>
    <xf numFmtId="164" fontId="18" fillId="0" borderId="17" xfId="0" applyFont="1" applyBorder="1"/>
    <xf numFmtId="164" fontId="18" fillId="0" borderId="18" xfId="0" applyFont="1" applyBorder="1" applyAlignment="1">
      <alignment horizontal="left"/>
    </xf>
    <xf numFmtId="164" fontId="18" fillId="0" borderId="19" xfId="0" applyFont="1" applyBorder="1" applyAlignment="1">
      <alignment horizontal="left"/>
    </xf>
    <xf numFmtId="164" fontId="3" fillId="2" borderId="51" xfId="0" applyFont="1" applyFill="1" applyBorder="1" applyAlignment="1">
      <alignment horizontal="center"/>
    </xf>
    <xf numFmtId="164" fontId="3" fillId="2" borderId="8" xfId="0" applyFont="1" applyFill="1" applyBorder="1" applyAlignment="1">
      <alignment horizontal="center"/>
    </xf>
    <xf numFmtId="168" fontId="19" fillId="0" borderId="2" xfId="2" applyNumberFormat="1" applyFont="1" applyBorder="1"/>
    <xf numFmtId="168" fontId="19" fillId="0" borderId="45" xfId="2" applyNumberFormat="1" applyFont="1" applyBorder="1"/>
    <xf numFmtId="168" fontId="14" fillId="4" borderId="53" xfId="2" applyNumberFormat="1" applyFont="1" applyFill="1" applyBorder="1"/>
    <xf numFmtId="168" fontId="19" fillId="0" borderId="12" xfId="2" applyNumberFormat="1" applyFont="1" applyBorder="1" applyAlignment="1">
      <alignment horizontal="right"/>
    </xf>
    <xf numFmtId="164" fontId="3" fillId="3" borderId="54" xfId="0" applyFont="1" applyFill="1" applyBorder="1" applyAlignment="1">
      <alignment horizontal="center"/>
    </xf>
    <xf numFmtId="164" fontId="3" fillId="3" borderId="43" xfId="0" applyFont="1" applyFill="1" applyBorder="1" applyAlignment="1">
      <alignment horizontal="center"/>
    </xf>
    <xf numFmtId="164" fontId="19" fillId="0" borderId="43" xfId="0" applyFont="1" applyBorder="1"/>
    <xf numFmtId="168" fontId="18" fillId="5" borderId="18" xfId="2" applyNumberFormat="1" applyFont="1" applyFill="1" applyBorder="1"/>
    <xf numFmtId="168" fontId="18" fillId="5" borderId="27" xfId="2" applyNumberFormat="1" applyFont="1" applyFill="1" applyBorder="1"/>
    <xf numFmtId="168" fontId="18" fillId="4" borderId="10" xfId="2" applyNumberFormat="1" applyFont="1" applyFill="1" applyBorder="1"/>
    <xf numFmtId="168" fontId="18" fillId="5" borderId="28" xfId="2" applyNumberFormat="1" applyFont="1" applyFill="1" applyBorder="1"/>
    <xf numFmtId="164" fontId="13" fillId="6" borderId="10" xfId="0" applyFont="1" applyFill="1" applyBorder="1"/>
    <xf numFmtId="165" fontId="14" fillId="5" borderId="56" xfId="1" applyNumberFormat="1" applyFont="1" applyFill="1" applyBorder="1" applyAlignment="1">
      <alignment horizontal="center"/>
    </xf>
    <xf numFmtId="165" fontId="14" fillId="5" borderId="57" xfId="1" applyNumberFormat="1" applyFont="1" applyFill="1" applyBorder="1" applyAlignment="1">
      <alignment horizontal="center"/>
    </xf>
    <xf numFmtId="9" fontId="14" fillId="4" borderId="39" xfId="1" applyFont="1" applyFill="1" applyBorder="1" applyAlignment="1">
      <alignment horizontal="center"/>
    </xf>
    <xf numFmtId="168" fontId="19" fillId="0" borderId="4" xfId="2" applyNumberFormat="1" applyFont="1" applyBorder="1" applyAlignment="1">
      <alignment horizontal="center"/>
    </xf>
    <xf numFmtId="168" fontId="19" fillId="0" borderId="1" xfId="2" applyNumberFormat="1" applyFont="1" applyBorder="1" applyAlignment="1">
      <alignment horizontal="center"/>
    </xf>
    <xf numFmtId="168" fontId="19" fillId="0" borderId="2" xfId="2" applyNumberFormat="1" applyFont="1" applyBorder="1" applyAlignment="1">
      <alignment horizontal="center"/>
    </xf>
    <xf numFmtId="168" fontId="18" fillId="5" borderId="18" xfId="2" applyNumberFormat="1" applyFont="1" applyFill="1" applyBorder="1" applyAlignment="1">
      <alignment horizontal="center"/>
    </xf>
    <xf numFmtId="168" fontId="18" fillId="5" borderId="27" xfId="2" applyNumberFormat="1" applyFont="1" applyFill="1" applyBorder="1" applyAlignment="1">
      <alignment horizontal="center"/>
    </xf>
    <xf numFmtId="168" fontId="19" fillId="0" borderId="6" xfId="2" applyNumberFormat="1" applyFont="1" applyBorder="1" applyAlignment="1">
      <alignment horizontal="center"/>
    </xf>
    <xf numFmtId="168" fontId="19" fillId="0" borderId="5" xfId="2" applyNumberFormat="1" applyFont="1" applyBorder="1" applyAlignment="1">
      <alignment horizontal="center"/>
    </xf>
    <xf numFmtId="168" fontId="19" fillId="0" borderId="45" xfId="2" applyNumberFormat="1" applyFont="1" applyBorder="1" applyAlignment="1">
      <alignment horizontal="center"/>
    </xf>
    <xf numFmtId="168" fontId="14" fillId="4" borderId="22" xfId="2" applyNumberFormat="1" applyFont="1" applyFill="1" applyBorder="1" applyAlignment="1">
      <alignment horizontal="center"/>
    </xf>
    <xf numFmtId="168" fontId="14" fillId="4" borderId="23" xfId="2" applyNumberFormat="1" applyFont="1" applyFill="1" applyBorder="1" applyAlignment="1">
      <alignment horizontal="center"/>
    </xf>
    <xf numFmtId="168" fontId="14" fillId="4" borderId="53" xfId="2" applyNumberFormat="1" applyFont="1" applyFill="1" applyBorder="1" applyAlignment="1">
      <alignment horizontal="center"/>
    </xf>
    <xf numFmtId="168" fontId="18" fillId="4" borderId="10" xfId="2" applyNumberFormat="1" applyFont="1" applyFill="1" applyBorder="1" applyAlignment="1">
      <alignment horizontal="center"/>
    </xf>
    <xf numFmtId="168" fontId="19" fillId="0" borderId="21" xfId="2" applyNumberFormat="1" applyFont="1" applyBorder="1" applyAlignment="1">
      <alignment horizontal="center"/>
    </xf>
    <xf numFmtId="168" fontId="19" fillId="0" borderId="20" xfId="2" applyNumberFormat="1" applyFont="1" applyBorder="1" applyAlignment="1">
      <alignment horizontal="center"/>
    </xf>
    <xf numFmtId="168" fontId="19" fillId="0" borderId="12" xfId="2" applyNumberFormat="1" applyFont="1" applyBorder="1" applyAlignment="1">
      <alignment horizontal="center"/>
    </xf>
    <xf numFmtId="168" fontId="18" fillId="5" borderId="28" xfId="2" applyNumberFormat="1" applyFont="1" applyFill="1" applyBorder="1" applyAlignment="1">
      <alignment horizontal="center"/>
    </xf>
    <xf numFmtId="164" fontId="19" fillId="0" borderId="43" xfId="0" applyFont="1" applyBorder="1" applyAlignment="1">
      <alignment horizontal="center"/>
    </xf>
    <xf numFmtId="164" fontId="24" fillId="0" borderId="1" xfId="0" applyFont="1" applyBorder="1"/>
    <xf numFmtId="164" fontId="24" fillId="0" borderId="11" xfId="0" applyFont="1" applyBorder="1"/>
    <xf numFmtId="164" fontId="24" fillId="0" borderId="58" xfId="0" applyFont="1" applyBorder="1"/>
    <xf numFmtId="164" fontId="24" fillId="0" borderId="59" xfId="0" applyFont="1" applyBorder="1"/>
    <xf numFmtId="164" fontId="3" fillId="6" borderId="22" xfId="0" applyFont="1" applyFill="1" applyBorder="1" applyAlignment="1">
      <alignment horizontal="center" vertical="center" wrapText="1"/>
    </xf>
    <xf numFmtId="164" fontId="18" fillId="0" borderId="1" xfId="0" applyFont="1" applyBorder="1"/>
    <xf numFmtId="164" fontId="18" fillId="0" borderId="1" xfId="0" applyFont="1" applyBorder="1" applyAlignment="1">
      <alignment horizontal="left"/>
    </xf>
    <xf numFmtId="164" fontId="18" fillId="0" borderId="5" xfId="0" applyFont="1" applyBorder="1" applyAlignment="1">
      <alignment horizontal="left"/>
    </xf>
    <xf numFmtId="164" fontId="26" fillId="0" borderId="0" xfId="0" applyFont="1"/>
    <xf numFmtId="164" fontId="29" fillId="0" borderId="0" xfId="0" applyFont="1" applyAlignment="1">
      <alignment horizontal="right"/>
    </xf>
    <xf numFmtId="164" fontId="30" fillId="2" borderId="35" xfId="0" applyFont="1" applyFill="1" applyBorder="1" applyAlignment="1">
      <alignment horizontal="center"/>
    </xf>
    <xf numFmtId="164" fontId="30" fillId="2" borderId="72" xfId="0" applyFont="1" applyFill="1" applyBorder="1" applyAlignment="1">
      <alignment horizontal="center"/>
    </xf>
    <xf numFmtId="49" fontId="30" fillId="2" borderId="72" xfId="0" applyNumberFormat="1" applyFont="1" applyFill="1" applyBorder="1" applyAlignment="1">
      <alignment horizontal="center"/>
    </xf>
    <xf numFmtId="164" fontId="30" fillId="2" borderId="73" xfId="0" applyFont="1" applyFill="1" applyBorder="1" applyAlignment="1">
      <alignment horizontal="center"/>
    </xf>
    <xf numFmtId="164" fontId="30" fillId="2" borderId="30" xfId="0" applyFont="1" applyFill="1" applyBorder="1" applyAlignment="1">
      <alignment horizontal="left"/>
    </xf>
    <xf numFmtId="164" fontId="30" fillId="2" borderId="60" xfId="0" applyFont="1" applyFill="1" applyBorder="1" applyAlignment="1">
      <alignment horizontal="center"/>
    </xf>
    <xf numFmtId="164" fontId="30" fillId="2" borderId="61" xfId="0" applyFont="1" applyFill="1" applyBorder="1" applyAlignment="1">
      <alignment horizontal="center"/>
    </xf>
    <xf numFmtId="164" fontId="30" fillId="2" borderId="61" xfId="0" applyFont="1" applyFill="1" applyBorder="1" applyAlignment="1">
      <alignment horizontal="center" vertical="center" wrapText="1"/>
    </xf>
    <xf numFmtId="164" fontId="30" fillId="2" borderId="62" xfId="0" applyFont="1" applyFill="1" applyBorder="1" applyAlignment="1">
      <alignment horizontal="center"/>
    </xf>
    <xf numFmtId="164" fontId="32" fillId="0" borderId="37" xfId="0" applyFont="1" applyBorder="1"/>
    <xf numFmtId="164" fontId="33" fillId="0" borderId="63" xfId="0" applyFont="1" applyBorder="1"/>
    <xf numFmtId="164" fontId="33" fillId="0" borderId="11" xfId="0" applyFont="1" applyBorder="1"/>
    <xf numFmtId="164" fontId="33" fillId="0" borderId="64" xfId="0" applyFont="1" applyBorder="1"/>
    <xf numFmtId="168" fontId="32" fillId="5" borderId="56" xfId="2" applyNumberFormat="1" applyFont="1" applyFill="1" applyBorder="1"/>
    <xf numFmtId="165" fontId="34" fillId="5" borderId="56" xfId="1" applyNumberFormat="1" applyFont="1" applyFill="1" applyBorder="1" applyAlignment="1">
      <alignment horizontal="center"/>
    </xf>
    <xf numFmtId="164" fontId="32" fillId="0" borderId="3" xfId="0" applyFont="1" applyBorder="1" applyAlignment="1">
      <alignment horizontal="left"/>
    </xf>
    <xf numFmtId="164" fontId="33" fillId="0" borderId="65" xfId="0" applyFont="1" applyBorder="1"/>
    <xf numFmtId="164" fontId="33" fillId="0" borderId="59" xfId="0" applyFont="1" applyBorder="1"/>
    <xf numFmtId="164" fontId="33" fillId="0" borderId="66" xfId="0" applyFont="1" applyBorder="1"/>
    <xf numFmtId="168" fontId="32" fillId="5" borderId="57" xfId="2" applyNumberFormat="1" applyFont="1" applyFill="1" applyBorder="1"/>
    <xf numFmtId="165" fontId="34" fillId="5" borderId="57" xfId="1" applyNumberFormat="1" applyFont="1" applyFill="1" applyBorder="1" applyAlignment="1">
      <alignment horizontal="center"/>
    </xf>
    <xf numFmtId="164" fontId="32" fillId="0" borderId="29" xfId="0" applyFont="1" applyBorder="1" applyAlignment="1">
      <alignment horizontal="left"/>
    </xf>
    <xf numFmtId="164" fontId="32" fillId="4" borderId="30" xfId="0" applyFont="1" applyFill="1" applyBorder="1" applyAlignment="1">
      <alignment horizontal="left"/>
    </xf>
    <xf numFmtId="168" fontId="34" fillId="4" borderId="67" xfId="2" applyNumberFormat="1" applyFont="1" applyFill="1" applyBorder="1"/>
    <xf numFmtId="168" fontId="34" fillId="4" borderId="23" xfId="2" applyNumberFormat="1" applyFont="1" applyFill="1" applyBorder="1"/>
    <xf numFmtId="168" fontId="34" fillId="4" borderId="68" xfId="2" applyNumberFormat="1" applyFont="1" applyFill="1" applyBorder="1"/>
    <xf numFmtId="168" fontId="32" fillId="4" borderId="39" xfId="2" applyNumberFormat="1" applyFont="1" applyFill="1" applyBorder="1"/>
    <xf numFmtId="9" fontId="34" fillId="4" borderId="39" xfId="1" applyFont="1" applyFill="1" applyBorder="1" applyAlignment="1">
      <alignment horizontal="center"/>
    </xf>
    <xf numFmtId="164" fontId="32" fillId="0" borderId="31" xfId="0" applyFont="1" applyBorder="1" applyAlignment="1">
      <alignment horizontal="left"/>
    </xf>
    <xf numFmtId="168" fontId="35" fillId="0" borderId="69" xfId="2" applyNumberFormat="1" applyFont="1" applyBorder="1" applyAlignment="1">
      <alignment horizontal="right"/>
    </xf>
    <xf numFmtId="168" fontId="35" fillId="0" borderId="70" xfId="2" applyNumberFormat="1" applyFont="1" applyBorder="1" applyAlignment="1">
      <alignment horizontal="right"/>
    </xf>
    <xf numFmtId="168" fontId="35" fillId="0" borderId="71" xfId="2" applyNumberFormat="1" applyFont="1" applyBorder="1" applyAlignment="1">
      <alignment horizontal="right"/>
    </xf>
    <xf numFmtId="168" fontId="32" fillId="5" borderId="43" xfId="2" applyNumberFormat="1" applyFont="1" applyFill="1" applyBorder="1"/>
    <xf numFmtId="164" fontId="35" fillId="0" borderId="43" xfId="0" applyFont="1" applyBorder="1"/>
    <xf numFmtId="164" fontId="30" fillId="6" borderId="30" xfId="0" applyFont="1" applyFill="1" applyBorder="1"/>
    <xf numFmtId="164" fontId="36" fillId="6" borderId="42" xfId="0" applyFont="1" applyFill="1" applyBorder="1"/>
    <xf numFmtId="164" fontId="37" fillId="6" borderId="42" xfId="0" applyFont="1" applyFill="1" applyBorder="1"/>
    <xf numFmtId="164" fontId="38" fillId="6" borderId="10" xfId="0" applyFont="1" applyFill="1" applyBorder="1"/>
    <xf numFmtId="164" fontId="35" fillId="6" borderId="39" xfId="0" applyFont="1" applyFill="1" applyBorder="1"/>
    <xf numFmtId="164" fontId="34" fillId="0" borderId="22" xfId="0" applyFont="1" applyBorder="1" applyAlignment="1">
      <alignment horizontal="right"/>
    </xf>
    <xf numFmtId="37" fontId="39" fillId="0" borderId="39" xfId="0" applyNumberFormat="1" applyFont="1" applyBorder="1" applyAlignment="1">
      <alignment horizontal="center"/>
    </xf>
    <xf numFmtId="37" fontId="32" fillId="0" borderId="39" xfId="0" applyNumberFormat="1" applyFont="1" applyBorder="1" applyAlignment="1">
      <alignment horizontal="center"/>
    </xf>
    <xf numFmtId="37" fontId="39" fillId="0" borderId="22" xfId="0" applyNumberFormat="1" applyFont="1" applyBorder="1" applyAlignment="1">
      <alignment horizontal="center"/>
    </xf>
    <xf numFmtId="37" fontId="32" fillId="0" borderId="23" xfId="0" applyNumberFormat="1" applyFont="1" applyBorder="1" applyAlignment="1">
      <alignment horizontal="center"/>
    </xf>
    <xf numFmtId="37" fontId="39" fillId="0" borderId="43" xfId="0" applyNumberFormat="1" applyFont="1" applyBorder="1" applyAlignment="1">
      <alignment horizontal="center"/>
    </xf>
    <xf numFmtId="37" fontId="39" fillId="0" borderId="42" xfId="0" applyNumberFormat="1" applyFont="1" applyBorder="1" applyAlignment="1">
      <alignment horizontal="center"/>
    </xf>
    <xf numFmtId="37" fontId="32" fillId="0" borderId="22" xfId="0" applyNumberFormat="1" applyFont="1" applyBorder="1" applyAlignment="1">
      <alignment horizontal="center"/>
    </xf>
    <xf numFmtId="164" fontId="35" fillId="0" borderId="42" xfId="0" applyFont="1" applyBorder="1" applyAlignment="1">
      <alignment horizontal="center"/>
    </xf>
    <xf numFmtId="37" fontId="32" fillId="5" borderId="10" xfId="0" applyNumberFormat="1" applyFont="1" applyFill="1" applyBorder="1"/>
    <xf numFmtId="164" fontId="35" fillId="0" borderId="0" xfId="0" applyFont="1"/>
    <xf numFmtId="164" fontId="39" fillId="0" borderId="0" xfId="0" applyFont="1" applyAlignment="1">
      <alignment horizontal="left"/>
    </xf>
    <xf numFmtId="37" fontId="39" fillId="0" borderId="0" xfId="0" applyNumberFormat="1" applyFont="1"/>
    <xf numFmtId="164" fontId="26" fillId="0" borderId="0" xfId="0" applyFont="1" applyAlignment="1">
      <alignment horizontal="right"/>
    </xf>
    <xf numFmtId="168" fontId="35" fillId="0" borderId="44" xfId="2" applyNumberFormat="1" applyFont="1" applyBorder="1"/>
    <xf numFmtId="164" fontId="32" fillId="0" borderId="0" xfId="0" applyFont="1" applyAlignment="1">
      <alignment horizontal="left"/>
    </xf>
    <xf numFmtId="37" fontId="32" fillId="0" borderId="0" xfId="0" applyNumberFormat="1" applyFont="1"/>
    <xf numFmtId="37" fontId="32" fillId="0" borderId="0" xfId="0" applyNumberFormat="1" applyFont="1" applyAlignment="1">
      <alignment horizontal="right"/>
    </xf>
    <xf numFmtId="37" fontId="32" fillId="4" borderId="10" xfId="0" applyNumberFormat="1" applyFont="1" applyFill="1" applyBorder="1" applyAlignment="1">
      <alignment horizontal="right"/>
    </xf>
    <xf numFmtId="164" fontId="34" fillId="0" borderId="0" xfId="0" applyFont="1" applyAlignment="1">
      <alignment horizontal="left"/>
    </xf>
    <xf numFmtId="37" fontId="35" fillId="0" borderId="0" xfId="0" applyNumberFormat="1" applyFont="1"/>
    <xf numFmtId="37" fontId="34" fillId="0" borderId="0" xfId="0" applyNumberFormat="1" applyFont="1" applyAlignment="1">
      <alignment horizontal="right"/>
    </xf>
    <xf numFmtId="38" fontId="34" fillId="5" borderId="10" xfId="0" applyNumberFormat="1" applyFont="1" applyFill="1" applyBorder="1"/>
    <xf numFmtId="37" fontId="38" fillId="0" borderId="0" xfId="0" applyNumberFormat="1" applyFont="1"/>
    <xf numFmtId="38" fontId="40" fillId="0" borderId="0" xfId="0" applyNumberFormat="1" applyFont="1"/>
    <xf numFmtId="164" fontId="41" fillId="0" borderId="0" xfId="0" applyFont="1" applyAlignment="1">
      <alignment horizontal="left"/>
    </xf>
    <xf numFmtId="164" fontId="42" fillId="0" borderId="0" xfId="0" applyFont="1"/>
    <xf numFmtId="164" fontId="30" fillId="6" borderId="38" xfId="0" applyFont="1" applyFill="1" applyBorder="1" applyAlignment="1">
      <alignment horizontal="center" vertical="center" wrapText="1"/>
    </xf>
    <xf numFmtId="0" fontId="30" fillId="6" borderId="22" xfId="0" applyNumberFormat="1" applyFont="1" applyFill="1" applyBorder="1" applyAlignment="1">
      <alignment horizontal="center" vertical="center" wrapText="1"/>
    </xf>
    <xf numFmtId="164" fontId="30" fillId="6" borderId="23" xfId="0" applyFont="1" applyFill="1" applyBorder="1" applyAlignment="1">
      <alignment horizontal="center" vertical="center" wrapText="1"/>
    </xf>
    <xf numFmtId="164" fontId="30" fillId="6" borderId="24" xfId="0" applyFont="1" applyFill="1" applyBorder="1" applyAlignment="1">
      <alignment horizontal="center" vertical="center" wrapText="1"/>
    </xf>
    <xf numFmtId="164" fontId="30" fillId="3" borderId="21" xfId="0" applyFont="1" applyFill="1" applyBorder="1" applyAlignment="1">
      <alignment horizontal="center" vertical="center" wrapText="1"/>
    </xf>
    <xf numFmtId="164" fontId="30" fillId="3" borderId="43" xfId="0" applyFont="1" applyFill="1" applyBorder="1" applyAlignment="1">
      <alignment horizontal="center" vertical="center" wrapText="1"/>
    </xf>
    <xf numFmtId="164" fontId="30" fillId="7" borderId="21" xfId="0" applyFont="1" applyFill="1" applyBorder="1" applyAlignment="1">
      <alignment horizontal="center" vertical="center" wrapText="1"/>
    </xf>
    <xf numFmtId="164" fontId="30" fillId="7" borderId="43" xfId="0" applyFont="1" applyFill="1" applyBorder="1" applyAlignment="1">
      <alignment horizontal="center" vertical="center" wrapText="1"/>
    </xf>
    <xf numFmtId="164" fontId="30" fillId="3" borderId="30" xfId="0" applyFont="1" applyFill="1" applyBorder="1" applyAlignment="1">
      <alignment horizontal="center" vertical="center" wrapText="1"/>
    </xf>
    <xf numFmtId="164" fontId="30" fillId="3" borderId="24" xfId="0" applyFont="1" applyFill="1" applyBorder="1" applyAlignment="1">
      <alignment horizontal="center" vertical="center" wrapText="1"/>
    </xf>
    <xf numFmtId="164" fontId="44" fillId="0" borderId="0" xfId="0" applyFont="1"/>
    <xf numFmtId="164" fontId="35" fillId="0" borderId="36" xfId="0" applyFont="1" applyBorder="1" applyAlignment="1">
      <alignment horizontal="center" vertical="center"/>
    </xf>
    <xf numFmtId="3" fontId="35" fillId="0" borderId="49" xfId="0" applyNumberFormat="1" applyFont="1" applyBorder="1" applyAlignment="1">
      <alignment horizontal="center" vertical="center"/>
    </xf>
    <xf numFmtId="3" fontId="35" fillId="0" borderId="48" xfId="0" applyNumberFormat="1" applyFont="1" applyBorder="1" applyAlignment="1">
      <alignment horizontal="center" vertical="center"/>
    </xf>
    <xf numFmtId="3" fontId="35" fillId="0" borderId="50" xfId="0" applyNumberFormat="1" applyFont="1" applyBorder="1" applyAlignment="1">
      <alignment horizontal="center" vertical="center"/>
    </xf>
    <xf numFmtId="3" fontId="34" fillId="5" borderId="49" xfId="0" applyNumberFormat="1" applyFont="1" applyFill="1" applyBorder="1" applyAlignment="1">
      <alignment horizontal="center" vertical="center"/>
    </xf>
    <xf numFmtId="9" fontId="34" fillId="5" borderId="50" xfId="1" applyFont="1" applyFill="1" applyBorder="1" applyAlignment="1">
      <alignment horizontal="center" vertical="center"/>
    </xf>
    <xf numFmtId="3" fontId="35" fillId="0" borderId="47" xfId="0" applyNumberFormat="1" applyFont="1" applyBorder="1" applyAlignment="1">
      <alignment horizontal="center" vertical="center"/>
    </xf>
    <xf numFmtId="9" fontId="35" fillId="0" borderId="46" xfId="1" applyFont="1" applyBorder="1" applyAlignment="1">
      <alignment horizontal="center" vertical="center"/>
    </xf>
    <xf numFmtId="37" fontId="34" fillId="5" borderId="35" xfId="0" applyNumberFormat="1" applyFont="1" applyFill="1" applyBorder="1" applyAlignment="1">
      <alignment horizontal="center" vertical="center"/>
    </xf>
    <xf numFmtId="165" fontId="34" fillId="5" borderId="36" xfId="1" applyNumberFormat="1" applyFont="1" applyFill="1" applyBorder="1" applyAlignment="1">
      <alignment horizontal="center" vertical="center"/>
    </xf>
    <xf numFmtId="164" fontId="35" fillId="0" borderId="15" xfId="0" applyFont="1" applyBorder="1" applyAlignment="1">
      <alignment horizontal="center" vertical="center"/>
    </xf>
    <xf numFmtId="3" fontId="35" fillId="0" borderId="6" xfId="0" applyNumberFormat="1" applyFont="1" applyBorder="1" applyAlignment="1">
      <alignment horizontal="center" vertical="center"/>
    </xf>
    <xf numFmtId="3" fontId="35" fillId="0" borderId="5" xfId="0" applyNumberFormat="1" applyFont="1" applyBorder="1" applyAlignment="1">
      <alignment horizontal="center" vertical="center"/>
    </xf>
    <xf numFmtId="3" fontId="35" fillId="0" borderId="15" xfId="0" applyNumberFormat="1" applyFont="1" applyBorder="1" applyAlignment="1">
      <alignment horizontal="center" vertical="center"/>
    </xf>
    <xf numFmtId="3" fontId="34" fillId="5" borderId="6" xfId="0" applyNumberFormat="1" applyFont="1" applyFill="1" applyBorder="1" applyAlignment="1">
      <alignment horizontal="center" vertical="center"/>
    </xf>
    <xf numFmtId="9" fontId="34" fillId="5" borderId="15" xfId="1" applyFont="1" applyFill="1" applyBorder="1" applyAlignment="1">
      <alignment horizontal="center" vertical="center"/>
    </xf>
    <xf numFmtId="3" fontId="35" fillId="0" borderId="25" xfId="0" applyNumberFormat="1" applyFont="1" applyBorder="1" applyAlignment="1">
      <alignment horizontal="center" vertical="center"/>
    </xf>
    <xf numFmtId="9" fontId="35" fillId="0" borderId="45" xfId="1" applyFont="1" applyBorder="1" applyAlignment="1">
      <alignment horizontal="center" vertical="center"/>
    </xf>
    <xf numFmtId="37" fontId="34" fillId="5" borderId="6" xfId="0" applyNumberFormat="1" applyFont="1" applyFill="1" applyBorder="1" applyAlignment="1">
      <alignment horizontal="center" vertical="center"/>
    </xf>
    <xf numFmtId="165" fontId="34" fillId="5" borderId="15" xfId="1" applyNumberFormat="1" applyFont="1" applyFill="1" applyBorder="1" applyAlignment="1">
      <alignment horizontal="center" vertical="center"/>
    </xf>
    <xf numFmtId="164" fontId="35" fillId="0" borderId="16" xfId="0" applyFont="1" applyBorder="1" applyAlignment="1">
      <alignment horizontal="center" vertical="center"/>
    </xf>
    <xf numFmtId="3" fontId="34" fillId="4" borderId="22" xfId="0" applyNumberFormat="1" applyFont="1" applyFill="1" applyBorder="1" applyAlignment="1">
      <alignment horizontal="center" vertical="center"/>
    </xf>
    <xf numFmtId="3" fontId="34" fillId="4" borderId="23" xfId="0" applyNumberFormat="1" applyFont="1" applyFill="1" applyBorder="1" applyAlignment="1">
      <alignment horizontal="center" vertical="center"/>
    </xf>
    <xf numFmtId="3" fontId="34" fillId="4" borderId="24" xfId="0" applyNumberFormat="1" applyFont="1" applyFill="1" applyBorder="1" applyAlignment="1">
      <alignment horizontal="center" vertical="center"/>
    </xf>
    <xf numFmtId="9" fontId="34" fillId="4" borderId="24" xfId="1" applyFont="1" applyFill="1" applyBorder="1" applyAlignment="1">
      <alignment horizontal="center" vertical="center"/>
    </xf>
    <xf numFmtId="3" fontId="34" fillId="4" borderId="26" xfId="0" applyNumberFormat="1" applyFont="1" applyFill="1" applyBorder="1" applyAlignment="1">
      <alignment horizontal="center" vertical="center"/>
    </xf>
    <xf numFmtId="9" fontId="34" fillId="4" borderId="53" xfId="0" applyNumberFormat="1" applyFont="1" applyFill="1" applyBorder="1" applyAlignment="1">
      <alignment horizontal="center" vertical="center"/>
    </xf>
    <xf numFmtId="37" fontId="34" fillId="4" borderId="22" xfId="0" applyNumberFormat="1" applyFont="1" applyFill="1" applyBorder="1" applyAlignment="1">
      <alignment horizontal="center" vertical="center"/>
    </xf>
    <xf numFmtId="164" fontId="38" fillId="0" borderId="0" xfId="0" applyFont="1"/>
    <xf numFmtId="164" fontId="45" fillId="0" borderId="0" xfId="0" applyFont="1"/>
    <xf numFmtId="164" fontId="30" fillId="2" borderId="32" xfId="0" applyFont="1" applyFill="1" applyBorder="1" applyAlignment="1">
      <alignment horizontal="center"/>
    </xf>
    <xf numFmtId="164" fontId="30" fillId="2" borderId="33" xfId="0" applyFont="1" applyFill="1" applyBorder="1" applyAlignment="1">
      <alignment horizontal="center"/>
    </xf>
    <xf numFmtId="49" fontId="30" fillId="2" borderId="33" xfId="0" applyNumberFormat="1" applyFont="1" applyFill="1" applyBorder="1" applyAlignment="1">
      <alignment horizontal="center"/>
    </xf>
    <xf numFmtId="164" fontId="30" fillId="2" borderId="14" xfId="0" applyFont="1" applyFill="1" applyBorder="1" applyAlignment="1">
      <alignment horizontal="center"/>
    </xf>
    <xf numFmtId="164" fontId="30" fillId="3" borderId="44" xfId="0" applyFont="1" applyFill="1" applyBorder="1" applyAlignment="1">
      <alignment horizontal="center"/>
    </xf>
    <xf numFmtId="164" fontId="30" fillId="2" borderId="10" xfId="0" applyFont="1" applyFill="1" applyBorder="1" applyAlignment="1">
      <alignment horizontal="left"/>
    </xf>
    <xf numFmtId="164" fontId="30" fillId="2" borderId="9" xfId="0" applyFont="1" applyFill="1" applyBorder="1" applyAlignment="1">
      <alignment horizontal="center"/>
    </xf>
    <xf numFmtId="164" fontId="30" fillId="2" borderId="7" xfId="0" applyFont="1" applyFill="1" applyBorder="1" applyAlignment="1">
      <alignment horizontal="center"/>
    </xf>
    <xf numFmtId="164" fontId="30" fillId="2" borderId="7" xfId="0" applyFont="1" applyFill="1" applyBorder="1" applyAlignment="1">
      <alignment horizontal="center" vertical="center" wrapText="1"/>
    </xf>
    <xf numFmtId="164" fontId="30" fillId="2" borderId="16" xfId="0" applyFont="1" applyFill="1" applyBorder="1" applyAlignment="1">
      <alignment horizontal="center"/>
    </xf>
    <xf numFmtId="164" fontId="30" fillId="3" borderId="28" xfId="0" applyFont="1" applyFill="1" applyBorder="1" applyAlignment="1">
      <alignment horizontal="center"/>
    </xf>
    <xf numFmtId="164" fontId="32" fillId="0" borderId="17" xfId="0" applyFont="1" applyBorder="1"/>
    <xf numFmtId="166" fontId="39" fillId="0" borderId="11" xfId="1" applyNumberFormat="1" applyFont="1" applyBorder="1" applyAlignment="1">
      <alignment horizontal="center"/>
    </xf>
    <xf numFmtId="166" fontId="39" fillId="0" borderId="1" xfId="1" applyNumberFormat="1" applyFont="1" applyBorder="1" applyAlignment="1">
      <alignment horizontal="center"/>
    </xf>
    <xf numFmtId="166" fontId="39" fillId="0" borderId="2" xfId="1" applyNumberFormat="1" applyFont="1" applyBorder="1" applyAlignment="1">
      <alignment horizontal="center"/>
    </xf>
    <xf numFmtId="166" fontId="32" fillId="5" borderId="18" xfId="1" applyNumberFormat="1" applyFont="1" applyFill="1" applyBorder="1" applyAlignment="1">
      <alignment horizontal="center"/>
    </xf>
    <xf numFmtId="164" fontId="32" fillId="0" borderId="18" xfId="0" applyFont="1" applyBorder="1" applyAlignment="1">
      <alignment horizontal="left"/>
    </xf>
    <xf numFmtId="164" fontId="32" fillId="0" borderId="19" xfId="0" applyFont="1" applyBorder="1" applyAlignment="1">
      <alignment horizontal="left"/>
    </xf>
    <xf numFmtId="166" fontId="39" fillId="0" borderId="25" xfId="1" applyNumberFormat="1" applyFont="1" applyBorder="1" applyAlignment="1">
      <alignment horizontal="center"/>
    </xf>
    <xf numFmtId="166" fontId="39" fillId="0" borderId="5" xfId="1" applyNumberFormat="1" applyFont="1" applyBorder="1" applyAlignment="1">
      <alignment horizontal="center"/>
    </xf>
    <xf numFmtId="166" fontId="39" fillId="0" borderId="45" xfId="1" applyNumberFormat="1" applyFont="1" applyBorder="1" applyAlignment="1">
      <alignment horizontal="center"/>
    </xf>
    <xf numFmtId="166" fontId="32" fillId="5" borderId="27" xfId="1" applyNumberFormat="1" applyFont="1" applyFill="1" applyBorder="1" applyAlignment="1">
      <alignment horizontal="center"/>
    </xf>
    <xf numFmtId="164" fontId="32" fillId="4" borderId="22" xfId="0" applyFont="1" applyFill="1" applyBorder="1" applyAlignment="1">
      <alignment horizontal="left"/>
    </xf>
    <xf numFmtId="166" fontId="32" fillId="4" borderId="23" xfId="1" applyNumberFormat="1" applyFont="1" applyFill="1" applyBorder="1" applyAlignment="1">
      <alignment horizontal="center"/>
    </xf>
    <xf numFmtId="166" fontId="32" fillId="4" borderId="53" xfId="1" applyNumberFormat="1" applyFont="1" applyFill="1" applyBorder="1" applyAlignment="1">
      <alignment horizontal="center"/>
    </xf>
    <xf numFmtId="166" fontId="32" fillId="4" borderId="10" xfId="1" applyNumberFormat="1" applyFont="1" applyFill="1" applyBorder="1" applyAlignment="1">
      <alignment horizontal="center"/>
    </xf>
    <xf numFmtId="164" fontId="32" fillId="0" borderId="20" xfId="0" applyFont="1" applyBorder="1" applyAlignment="1">
      <alignment horizontal="left"/>
    </xf>
    <xf numFmtId="166" fontId="39" fillId="0" borderId="20" xfId="1" applyNumberFormat="1" applyFont="1" applyBorder="1" applyAlignment="1">
      <alignment horizontal="center"/>
    </xf>
    <xf numFmtId="166" fontId="39" fillId="0" borderId="12" xfId="1" applyNumberFormat="1" applyFont="1" applyBorder="1" applyAlignment="1">
      <alignment horizontal="center"/>
    </xf>
    <xf numFmtId="166" fontId="39" fillId="0" borderId="28" xfId="1" applyNumberFormat="1" applyFont="1" applyBorder="1" applyAlignment="1">
      <alignment horizontal="center"/>
    </xf>
    <xf numFmtId="164" fontId="30" fillId="6" borderId="40" xfId="0" applyFont="1" applyFill="1" applyBorder="1"/>
    <xf numFmtId="164" fontId="36" fillId="6" borderId="41" xfId="0" applyFont="1" applyFill="1" applyBorder="1"/>
    <xf numFmtId="164" fontId="37" fillId="6" borderId="41" xfId="0" applyFont="1" applyFill="1" applyBorder="1"/>
    <xf numFmtId="164" fontId="38" fillId="6" borderId="54" xfId="0" applyFont="1" applyFill="1" applyBorder="1"/>
    <xf numFmtId="38" fontId="34" fillId="0" borderId="22" xfId="0" applyNumberFormat="1" applyFont="1" applyBorder="1" applyAlignment="1">
      <alignment horizontal="right"/>
    </xf>
    <xf numFmtId="166" fontId="39" fillId="0" borderId="24" xfId="1" applyNumberFormat="1" applyFont="1" applyBorder="1" applyAlignment="1">
      <alignment horizontal="center"/>
    </xf>
    <xf numFmtId="38" fontId="32" fillId="0" borderId="22" xfId="0" applyNumberFormat="1" applyFont="1" applyBorder="1" applyAlignment="1">
      <alignment horizontal="center"/>
    </xf>
    <xf numFmtId="166" fontId="35" fillId="0" borderId="24" xfId="1" applyNumberFormat="1" applyFont="1" applyBorder="1" applyAlignment="1">
      <alignment horizontal="center"/>
    </xf>
    <xf numFmtId="166" fontId="32" fillId="5" borderId="10" xfId="1" applyNumberFormat="1" applyFont="1" applyFill="1" applyBorder="1" applyAlignment="1">
      <alignment horizontal="center"/>
    </xf>
    <xf numFmtId="38" fontId="35" fillId="0" borderId="0" xfId="0" applyNumberFormat="1" applyFont="1"/>
    <xf numFmtId="38" fontId="39" fillId="0" borderId="0" xfId="0" applyNumberFormat="1" applyFont="1"/>
    <xf numFmtId="164" fontId="32" fillId="0" borderId="0" xfId="0" applyFont="1" applyAlignment="1">
      <alignment horizontal="right"/>
    </xf>
    <xf numFmtId="10" fontId="34" fillId="4" borderId="10" xfId="1" applyNumberFormat="1" applyFont="1" applyFill="1" applyBorder="1" applyAlignment="1">
      <alignment horizontal="center"/>
    </xf>
    <xf numFmtId="38" fontId="34" fillId="0" borderId="0" xfId="0" applyNumberFormat="1" applyFont="1"/>
    <xf numFmtId="167" fontId="40" fillId="0" borderId="0" xfId="0" applyNumberFormat="1" applyFont="1"/>
    <xf numFmtId="164" fontId="30" fillId="2" borderId="51" xfId="0" applyFont="1" applyFill="1" applyBorder="1" applyAlignment="1">
      <alignment horizontal="center"/>
    </xf>
    <xf numFmtId="164" fontId="30" fillId="3" borderId="54" xfId="0" applyFont="1" applyFill="1" applyBorder="1" applyAlignment="1">
      <alignment horizontal="center"/>
    </xf>
    <xf numFmtId="164" fontId="30" fillId="2" borderId="8" xfId="0" applyFont="1" applyFill="1" applyBorder="1" applyAlignment="1">
      <alignment horizontal="center"/>
    </xf>
    <xf numFmtId="164" fontId="30" fillId="3" borderId="43" xfId="0" applyFont="1" applyFill="1" applyBorder="1" applyAlignment="1">
      <alignment horizontal="center"/>
    </xf>
    <xf numFmtId="164" fontId="33" fillId="0" borderId="1" xfId="0" applyFont="1" applyBorder="1"/>
    <xf numFmtId="168" fontId="32" fillId="5" borderId="18" xfId="2" applyNumberFormat="1" applyFont="1" applyFill="1" applyBorder="1" applyAlignment="1">
      <alignment horizontal="center"/>
    </xf>
    <xf numFmtId="164" fontId="33" fillId="0" borderId="58" xfId="0" applyFont="1" applyBorder="1"/>
    <xf numFmtId="168" fontId="32" fillId="5" borderId="27" xfId="2" applyNumberFormat="1" applyFont="1" applyFill="1" applyBorder="1" applyAlignment="1">
      <alignment horizontal="center"/>
    </xf>
    <xf numFmtId="168" fontId="34" fillId="4" borderId="22" xfId="2" applyNumberFormat="1" applyFont="1" applyFill="1" applyBorder="1"/>
    <xf numFmtId="168" fontId="34" fillId="4" borderId="53" xfId="2" applyNumberFormat="1" applyFont="1" applyFill="1" applyBorder="1"/>
    <xf numFmtId="168" fontId="32" fillId="4" borderId="10" xfId="2" applyNumberFormat="1" applyFont="1" applyFill="1" applyBorder="1" applyAlignment="1">
      <alignment horizontal="center"/>
    </xf>
    <xf numFmtId="168" fontId="35" fillId="0" borderId="21" xfId="2" applyNumberFormat="1" applyFont="1" applyBorder="1" applyAlignment="1">
      <alignment horizontal="right"/>
    </xf>
    <xf numFmtId="168" fontId="35" fillId="0" borderId="20" xfId="2" applyNumberFormat="1" applyFont="1" applyBorder="1" applyAlignment="1">
      <alignment horizontal="right"/>
    </xf>
    <xf numFmtId="168" fontId="35" fillId="0" borderId="12" xfId="2" applyNumberFormat="1" applyFont="1" applyBorder="1" applyAlignment="1">
      <alignment horizontal="right"/>
    </xf>
    <xf numFmtId="168" fontId="32" fillId="5" borderId="28" xfId="2" applyNumberFormat="1" applyFont="1" applyFill="1" applyBorder="1" applyAlignment="1">
      <alignment horizontal="center"/>
    </xf>
    <xf numFmtId="164" fontId="35" fillId="0" borderId="43" xfId="0" applyFont="1" applyBorder="1" applyAlignment="1">
      <alignment horizontal="center"/>
    </xf>
    <xf numFmtId="164" fontId="36" fillId="6" borderId="38" xfId="0" applyFont="1" applyFill="1" applyBorder="1"/>
    <xf numFmtId="164" fontId="37" fillId="6" borderId="38" xfId="0" applyFont="1" applyFill="1" applyBorder="1"/>
    <xf numFmtId="37" fontId="45" fillId="0" borderId="0" xfId="0" applyNumberFormat="1" applyFont="1"/>
    <xf numFmtId="164" fontId="45" fillId="0" borderId="0" xfId="0" applyFont="1" applyAlignment="1">
      <alignment horizontal="left"/>
    </xf>
    <xf numFmtId="168" fontId="32" fillId="4" borderId="39" xfId="2" applyNumberFormat="1" applyFont="1" applyFill="1" applyBorder="1" applyAlignment="1">
      <alignment horizontal="center"/>
    </xf>
    <xf numFmtId="168" fontId="34" fillId="4" borderId="24" xfId="2" applyNumberFormat="1" applyFont="1" applyFill="1" applyBorder="1"/>
    <xf numFmtId="168" fontId="19" fillId="0" borderId="4" xfId="2" applyNumberFormat="1" applyFont="1" applyFill="1" applyBorder="1"/>
    <xf numFmtId="168" fontId="19" fillId="0" borderId="1" xfId="2" applyNumberFormat="1" applyFont="1" applyFill="1" applyBorder="1"/>
    <xf numFmtId="168" fontId="19" fillId="0" borderId="32" xfId="2" applyNumberFormat="1" applyFont="1" applyFill="1" applyBorder="1"/>
    <xf numFmtId="168" fontId="19" fillId="0" borderId="33" xfId="2" applyNumberFormat="1" applyFont="1" applyFill="1" applyBorder="1"/>
    <xf numFmtId="168" fontId="19" fillId="0" borderId="14" xfId="2" applyNumberFormat="1" applyFont="1" applyFill="1" applyBorder="1"/>
    <xf numFmtId="168" fontId="19" fillId="0" borderId="74" xfId="2" applyNumberFormat="1" applyFont="1" applyFill="1" applyBorder="1"/>
    <xf numFmtId="168" fontId="19" fillId="0" borderId="9" xfId="2" applyNumberFormat="1" applyFont="1" applyFill="1" applyBorder="1"/>
    <xf numFmtId="168" fontId="19" fillId="0" borderId="7" xfId="2" applyNumberFormat="1" applyFont="1" applyFill="1" applyBorder="1"/>
    <xf numFmtId="168" fontId="19" fillId="0" borderId="16" xfId="2" applyNumberFormat="1" applyFont="1" applyFill="1" applyBorder="1"/>
    <xf numFmtId="49" fontId="27" fillId="0" borderId="0" xfId="0" applyNumberFormat="1" applyFont="1" applyAlignment="1">
      <alignment horizontal="center"/>
    </xf>
    <xf numFmtId="164" fontId="28" fillId="0" borderId="0" xfId="0" applyFont="1" applyAlignment="1">
      <alignment horizontal="center"/>
    </xf>
    <xf numFmtId="37" fontId="32" fillId="0" borderId="30" xfId="0" applyNumberFormat="1" applyFont="1" applyBorder="1" applyAlignment="1">
      <alignment horizontal="center"/>
    </xf>
    <xf numFmtId="37" fontId="32" fillId="0" borderId="26" xfId="0" applyNumberFormat="1" applyFont="1" applyBorder="1" applyAlignment="1">
      <alignment horizontal="center"/>
    </xf>
    <xf numFmtId="164" fontId="25" fillId="0" borderId="0" xfId="0" applyFont="1" applyAlignment="1">
      <alignment horizontal="center"/>
    </xf>
    <xf numFmtId="0" fontId="27" fillId="0" borderId="0" xfId="0" applyNumberFormat="1" applyFont="1" applyAlignment="1">
      <alignment horizontal="center"/>
    </xf>
    <xf numFmtId="38" fontId="32" fillId="0" borderId="22" xfId="0" applyNumberFormat="1" applyFont="1" applyBorder="1" applyAlignment="1">
      <alignment horizontal="center"/>
    </xf>
    <xf numFmtId="38" fontId="32" fillId="0" borderId="23" xfId="0" applyNumberFormat="1" applyFont="1" applyBorder="1" applyAlignment="1">
      <alignment horizontal="center"/>
    </xf>
    <xf numFmtId="164" fontId="43" fillId="2" borderId="30" xfId="0" applyFont="1" applyFill="1" applyBorder="1" applyAlignment="1">
      <alignment horizontal="center" vertical="center"/>
    </xf>
    <xf numFmtId="164" fontId="43" fillId="2" borderId="38" xfId="0" applyFont="1" applyFill="1" applyBorder="1" applyAlignment="1">
      <alignment horizontal="center" vertical="center"/>
    </xf>
    <xf numFmtId="164" fontId="43" fillId="2" borderId="39" xfId="0" applyFont="1" applyFill="1" applyBorder="1" applyAlignment="1">
      <alignment horizontal="center" vertical="center"/>
    </xf>
    <xf numFmtId="164" fontId="30" fillId="6" borderId="30" xfId="0" applyFont="1" applyFill="1" applyBorder="1" applyAlignment="1">
      <alignment horizontal="center" vertical="center" wrapText="1"/>
    </xf>
    <xf numFmtId="164" fontId="30" fillId="6" borderId="26" xfId="0" applyFont="1" applyFill="1" applyBorder="1" applyAlignment="1">
      <alignment horizontal="center" vertical="center" wrapText="1"/>
    </xf>
    <xf numFmtId="164" fontId="35" fillId="0" borderId="13" xfId="0" applyFont="1" applyBorder="1" applyAlignment="1">
      <alignment horizontal="center" vertical="center" wrapText="1"/>
    </xf>
    <xf numFmtId="164" fontId="35" fillId="0" borderId="52" xfId="0" applyFont="1" applyBorder="1" applyAlignment="1">
      <alignment horizontal="center" vertical="center" wrapText="1"/>
    </xf>
    <xf numFmtId="164" fontId="35" fillId="0" borderId="3" xfId="0" applyFont="1" applyBorder="1" applyAlignment="1">
      <alignment horizontal="center" vertical="center" wrapText="1"/>
    </xf>
    <xf numFmtId="164" fontId="35" fillId="0" borderId="11" xfId="0" applyFont="1" applyBorder="1" applyAlignment="1">
      <alignment horizontal="center" vertical="center" wrapText="1"/>
    </xf>
    <xf numFmtId="164" fontId="35" fillId="0" borderId="34" xfId="0" applyFont="1" applyBorder="1" applyAlignment="1">
      <alignment horizontal="center" vertical="center" wrapText="1"/>
    </xf>
    <xf numFmtId="164" fontId="35" fillId="0" borderId="55" xfId="0" applyFont="1" applyBorder="1" applyAlignment="1">
      <alignment horizontal="center" vertical="center" wrapText="1"/>
    </xf>
    <xf numFmtId="164" fontId="34" fillId="4" borderId="30" xfId="0" applyFont="1" applyFill="1" applyBorder="1" applyAlignment="1">
      <alignment horizontal="right"/>
    </xf>
    <xf numFmtId="164" fontId="34" fillId="4" borderId="38" xfId="0" applyFont="1" applyFill="1" applyBorder="1" applyAlignment="1">
      <alignment horizontal="right"/>
    </xf>
    <xf numFmtId="164" fontId="34" fillId="4" borderId="39" xfId="0" applyFont="1" applyFill="1" applyBorder="1" applyAlignment="1">
      <alignment horizontal="right"/>
    </xf>
    <xf numFmtId="164" fontId="30" fillId="3" borderId="44" xfId="0" applyFont="1" applyFill="1" applyBorder="1" applyAlignment="1">
      <alignment horizontal="center" vertical="center" wrapText="1"/>
    </xf>
    <xf numFmtId="164" fontId="30" fillId="3" borderId="43" xfId="0" applyFont="1" applyFill="1" applyBorder="1" applyAlignment="1">
      <alignment horizontal="center" vertical="center"/>
    </xf>
    <xf numFmtId="164" fontId="30" fillId="3" borderId="28" xfId="0" applyFont="1" applyFill="1" applyBorder="1" applyAlignment="1">
      <alignment horizontal="center" vertical="center" wrapText="1"/>
    </xf>
    <xf numFmtId="164" fontId="14" fillId="4" borderId="30" xfId="0" applyFont="1" applyFill="1" applyBorder="1" applyAlignment="1">
      <alignment horizontal="right"/>
    </xf>
    <xf numFmtId="164" fontId="14" fillId="4" borderId="38" xfId="0" applyFont="1" applyFill="1" applyBorder="1" applyAlignment="1">
      <alignment horizontal="right"/>
    </xf>
    <xf numFmtId="164" fontId="14" fillId="4" borderId="39" xfId="0" applyFont="1" applyFill="1" applyBorder="1" applyAlignment="1">
      <alignment horizontal="right"/>
    </xf>
    <xf numFmtId="164" fontId="8" fillId="0" borderId="0" xfId="0" applyFont="1" applyAlignment="1">
      <alignment horizontal="center"/>
    </xf>
    <xf numFmtId="49" fontId="15" fillId="0" borderId="0" xfId="0" applyNumberFormat="1" applyFont="1" applyAlignment="1">
      <alignment horizontal="center"/>
    </xf>
    <xf numFmtId="164" fontId="5" fillId="0" borderId="0" xfId="0" applyFont="1" applyAlignment="1">
      <alignment horizontal="center"/>
    </xf>
    <xf numFmtId="164" fontId="3" fillId="3" borderId="44" xfId="0" applyFont="1" applyFill="1" applyBorder="1" applyAlignment="1">
      <alignment horizontal="center" vertical="center" wrapText="1"/>
    </xf>
    <xf numFmtId="164" fontId="3" fillId="3" borderId="28" xfId="0" applyFont="1" applyFill="1" applyBorder="1" applyAlignment="1">
      <alignment horizontal="center" vertical="center"/>
    </xf>
    <xf numFmtId="164" fontId="3" fillId="3" borderId="28" xfId="0" applyFont="1" applyFill="1" applyBorder="1" applyAlignment="1">
      <alignment horizontal="center" vertical="center" wrapText="1"/>
    </xf>
    <xf numFmtId="37" fontId="18" fillId="0" borderId="30" xfId="0" applyNumberFormat="1" applyFont="1" applyBorder="1" applyAlignment="1">
      <alignment horizontal="center"/>
    </xf>
    <xf numFmtId="37" fontId="18" fillId="0" borderId="26" xfId="0" applyNumberFormat="1" applyFont="1" applyBorder="1" applyAlignment="1">
      <alignment horizontal="center"/>
    </xf>
    <xf numFmtId="164" fontId="22" fillId="2" borderId="30" xfId="0" applyFont="1" applyFill="1" applyBorder="1" applyAlignment="1">
      <alignment horizontal="center" vertical="center"/>
    </xf>
    <xf numFmtId="164" fontId="22" fillId="2" borderId="38" xfId="0" applyFont="1" applyFill="1" applyBorder="1" applyAlignment="1">
      <alignment horizontal="center" vertical="center"/>
    </xf>
    <xf numFmtId="164" fontId="22" fillId="2" borderId="39" xfId="0" applyFont="1" applyFill="1" applyBorder="1" applyAlignment="1">
      <alignment horizontal="center" vertical="center"/>
    </xf>
    <xf numFmtId="164" fontId="3" fillId="6" borderId="30" xfId="0" applyFont="1" applyFill="1" applyBorder="1" applyAlignment="1">
      <alignment horizontal="center" vertical="center" wrapText="1"/>
    </xf>
    <xf numFmtId="164" fontId="3" fillId="6" borderId="26" xfId="0" applyFont="1" applyFill="1" applyBorder="1" applyAlignment="1">
      <alignment horizontal="center" vertical="center" wrapText="1"/>
    </xf>
    <xf numFmtId="164" fontId="19" fillId="0" borderId="13" xfId="0" applyFont="1" applyBorder="1" applyAlignment="1">
      <alignment horizontal="center" vertical="center" wrapText="1"/>
    </xf>
    <xf numFmtId="164" fontId="19" fillId="0" borderId="52" xfId="0" applyFont="1" applyBorder="1" applyAlignment="1">
      <alignment horizontal="center" vertical="center" wrapText="1"/>
    </xf>
    <xf numFmtId="164" fontId="19" fillId="0" borderId="3" xfId="0" applyFont="1" applyBorder="1" applyAlignment="1">
      <alignment horizontal="center" vertical="center" wrapText="1"/>
    </xf>
    <xf numFmtId="164" fontId="19" fillId="0" borderId="11" xfId="0" applyFont="1" applyBorder="1" applyAlignment="1">
      <alignment horizontal="center" vertical="center" wrapText="1"/>
    </xf>
    <xf numFmtId="164" fontId="19" fillId="0" borderId="34" xfId="0" applyFont="1" applyBorder="1" applyAlignment="1">
      <alignment horizontal="center" vertical="center" wrapText="1"/>
    </xf>
    <xf numFmtId="164" fontId="19" fillId="0" borderId="55" xfId="0" applyFont="1" applyBorder="1" applyAlignment="1">
      <alignment horizontal="center" vertical="center" wrapText="1"/>
    </xf>
    <xf numFmtId="0" fontId="15" fillId="0" borderId="0" xfId="0" applyNumberFormat="1" applyFont="1" applyAlignment="1">
      <alignment horizontal="center"/>
    </xf>
    <xf numFmtId="38" fontId="18" fillId="0" borderId="22" xfId="0" applyNumberFormat="1" applyFont="1" applyBorder="1" applyAlignment="1">
      <alignment horizontal="center"/>
    </xf>
    <xf numFmtId="38" fontId="18" fillId="0" borderId="23" xfId="0" applyNumberFormat="1" applyFont="1" applyBorder="1" applyAlignment="1">
      <alignment horizontal="center"/>
    </xf>
    <xf numFmtId="164" fontId="15" fillId="0" borderId="0" xfId="0" applyFont="1" applyAlignment="1">
      <alignment horizontal="center"/>
    </xf>
    <xf numFmtId="164" fontId="46" fillId="0" borderId="0" xfId="0" applyFont="1" applyAlignment="1"/>
    <xf numFmtId="164" fontId="23" fillId="0" borderId="0" xfId="0" applyFont="1" applyAlignment="1"/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8A3A6D"/>
      <color rgb="FFCC6C20"/>
      <color rgb="FF3699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QTRRPTS\14YR\ENRL959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V"/>
      <sheetName val="DEC"/>
      <sheetName val="JAN"/>
      <sheetName val="Feb"/>
      <sheetName val="MARCH"/>
      <sheetName val="APRIL"/>
      <sheetName val="MAY"/>
      <sheetName val="JUNE"/>
      <sheetName val="JULY"/>
      <sheetName val="AUGUST"/>
      <sheetName val="SEPTEMBER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78000-04B0-40AF-B4AD-8C3E8DADACB5}">
  <dimension ref="A1:Q75"/>
  <sheetViews>
    <sheetView showGridLines="0" tabSelected="1" topLeftCell="A13" zoomScaleNormal="100" zoomScaleSheetLayoutView="85" workbookViewId="0">
      <selection activeCell="S19" sqref="S19"/>
    </sheetView>
  </sheetViews>
  <sheetFormatPr defaultColWidth="8.6640625" defaultRowHeight="15.95"/>
  <cols>
    <col min="1" max="1" width="23.109375" style="177" customWidth="1"/>
    <col min="2" max="2" width="8.6640625" style="177"/>
    <col min="3" max="3" width="9.88671875" style="177" customWidth="1"/>
    <col min="4" max="4" width="10.6640625" style="177" customWidth="1"/>
    <col min="5" max="5" width="10.44140625" style="177" customWidth="1"/>
    <col min="6" max="6" width="10.21875" style="177" customWidth="1"/>
    <col min="7" max="7" width="8.6640625" style="177"/>
    <col min="8" max="8" width="9.33203125" style="177" bestFit="1" customWidth="1"/>
    <col min="9" max="10" width="8.6640625" style="177"/>
    <col min="11" max="11" width="11.77734375" style="177" customWidth="1"/>
    <col min="12" max="12" width="10.88671875" style="177" customWidth="1"/>
    <col min="13" max="13" width="9.109375" style="177" customWidth="1"/>
    <col min="14" max="16" width="8.6640625" style="177"/>
    <col min="17" max="17" width="9.5546875" style="177" bestFit="1" customWidth="1"/>
    <col min="18" max="16384" width="8.6640625" style="177"/>
  </cols>
  <sheetData>
    <row r="1" spans="1:17" ht="23.45">
      <c r="A1" s="366" t="s">
        <v>0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</row>
    <row r="2" spans="1:17" ht="21">
      <c r="A2" s="362" t="s">
        <v>1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</row>
    <row r="3" spans="1:17" ht="21.6" thickBot="1">
      <c r="A3" s="363" t="s">
        <v>2</v>
      </c>
      <c r="B3" s="363"/>
      <c r="C3" s="363"/>
      <c r="D3" s="363"/>
      <c r="E3" s="363"/>
      <c r="F3" s="363"/>
      <c r="G3" s="363"/>
      <c r="H3" s="363"/>
      <c r="I3" s="363"/>
      <c r="J3" s="363"/>
      <c r="K3" s="363"/>
      <c r="L3" s="363"/>
      <c r="M3" s="363"/>
      <c r="N3" s="363"/>
      <c r="O3" s="363"/>
      <c r="P3" s="363"/>
      <c r="Q3" s="363"/>
    </row>
    <row r="4" spans="1:17" ht="16.5" thickBot="1">
      <c r="A4" s="178" t="s">
        <v>3</v>
      </c>
      <c r="B4" s="179">
        <v>1</v>
      </c>
      <c r="C4" s="180">
        <v>3</v>
      </c>
      <c r="D4" s="180">
        <v>5</v>
      </c>
      <c r="E4" s="180">
        <v>7</v>
      </c>
      <c r="F4" s="181" t="s">
        <v>4</v>
      </c>
      <c r="G4" s="180">
        <v>29</v>
      </c>
      <c r="H4" s="180">
        <v>13</v>
      </c>
      <c r="I4" s="180">
        <v>15</v>
      </c>
      <c r="J4" s="180">
        <v>17</v>
      </c>
      <c r="K4" s="180">
        <v>19</v>
      </c>
      <c r="L4" s="180">
        <v>21</v>
      </c>
      <c r="M4" s="180">
        <v>23</v>
      </c>
      <c r="N4" s="180">
        <v>25</v>
      </c>
      <c r="O4" s="182">
        <v>27</v>
      </c>
      <c r="P4" s="384" t="s">
        <v>5</v>
      </c>
      <c r="Q4" s="384" t="s">
        <v>6</v>
      </c>
    </row>
    <row r="5" spans="1:17" ht="30" thickBot="1">
      <c r="A5" s="183" t="s">
        <v>7</v>
      </c>
      <c r="B5" s="184" t="s">
        <v>8</v>
      </c>
      <c r="C5" s="185" t="s">
        <v>9</v>
      </c>
      <c r="D5" s="185" t="s">
        <v>10</v>
      </c>
      <c r="E5" s="185" t="s">
        <v>11</v>
      </c>
      <c r="F5" s="186" t="s">
        <v>12</v>
      </c>
      <c r="G5" s="185" t="s">
        <v>13</v>
      </c>
      <c r="H5" s="185" t="s">
        <v>14</v>
      </c>
      <c r="I5" s="185" t="s">
        <v>15</v>
      </c>
      <c r="J5" s="185" t="s">
        <v>16</v>
      </c>
      <c r="K5" s="185" t="s">
        <v>17</v>
      </c>
      <c r="L5" s="185" t="s">
        <v>18</v>
      </c>
      <c r="M5" s="185" t="s">
        <v>19</v>
      </c>
      <c r="N5" s="185" t="s">
        <v>20</v>
      </c>
      <c r="O5" s="187" t="s">
        <v>21</v>
      </c>
      <c r="P5" s="385"/>
      <c r="Q5" s="386"/>
    </row>
    <row r="6" spans="1:17">
      <c r="A6" s="188" t="s">
        <v>22</v>
      </c>
      <c r="B6" s="355">
        <v>283</v>
      </c>
      <c r="C6" s="356">
        <v>627</v>
      </c>
      <c r="D6" s="356">
        <v>576</v>
      </c>
      <c r="E6" s="356">
        <v>255</v>
      </c>
      <c r="F6" s="356">
        <v>235</v>
      </c>
      <c r="G6" s="356">
        <v>53</v>
      </c>
      <c r="H6" s="356">
        <v>31068</v>
      </c>
      <c r="I6" s="356">
        <v>921</v>
      </c>
      <c r="J6" s="356">
        <v>476</v>
      </c>
      <c r="K6" s="356">
        <v>5974</v>
      </c>
      <c r="L6" s="356">
        <v>2766</v>
      </c>
      <c r="M6" s="356">
        <v>309</v>
      </c>
      <c r="N6" s="356">
        <v>1140</v>
      </c>
      <c r="O6" s="357">
        <v>1122</v>
      </c>
      <c r="P6" s="192">
        <f>SUM(B6:O6)</f>
        <v>45805</v>
      </c>
      <c r="Q6" s="193">
        <f>P6/P10</f>
        <v>0.63982399776505094</v>
      </c>
    </row>
    <row r="7" spans="1:17">
      <c r="A7" s="194" t="s">
        <v>23</v>
      </c>
      <c r="B7" s="353">
        <v>69</v>
      </c>
      <c r="C7" s="354">
        <v>0</v>
      </c>
      <c r="D7" s="354">
        <v>241</v>
      </c>
      <c r="E7" s="354">
        <v>111</v>
      </c>
      <c r="F7" s="354">
        <v>0</v>
      </c>
      <c r="G7" s="354">
        <v>0</v>
      </c>
      <c r="H7" s="354">
        <v>7760</v>
      </c>
      <c r="I7" s="354">
        <v>852</v>
      </c>
      <c r="J7" s="354">
        <v>239</v>
      </c>
      <c r="K7" s="354">
        <v>0</v>
      </c>
      <c r="L7" s="354">
        <v>489</v>
      </c>
      <c r="M7" s="354">
        <v>0</v>
      </c>
      <c r="N7" s="354">
        <v>753</v>
      </c>
      <c r="O7" s="358">
        <v>0</v>
      </c>
      <c r="P7" s="192">
        <f t="shared" ref="P7:P11" si="0">SUM(B7:O7)</f>
        <v>10514</v>
      </c>
      <c r="Q7" s="193">
        <f>P7/P10</f>
        <v>0.14686408716301158</v>
      </c>
    </row>
    <row r="8" spans="1:17">
      <c r="A8" s="194" t="s">
        <v>24</v>
      </c>
      <c r="B8" s="353">
        <v>0</v>
      </c>
      <c r="C8" s="354">
        <v>536</v>
      </c>
      <c r="D8" s="354">
        <v>0</v>
      </c>
      <c r="E8" s="354">
        <v>86</v>
      </c>
      <c r="F8" s="354">
        <v>90</v>
      </c>
      <c r="G8" s="354">
        <v>39</v>
      </c>
      <c r="H8" s="354">
        <v>1756</v>
      </c>
      <c r="I8" s="354">
        <v>0</v>
      </c>
      <c r="J8" s="354">
        <v>0</v>
      </c>
      <c r="K8" s="354">
        <v>2599</v>
      </c>
      <c r="L8" s="354">
        <v>337</v>
      </c>
      <c r="M8" s="354">
        <v>232</v>
      </c>
      <c r="N8" s="354">
        <v>0</v>
      </c>
      <c r="O8" s="358">
        <v>961</v>
      </c>
      <c r="P8" s="198">
        <f t="shared" si="0"/>
        <v>6636</v>
      </c>
      <c r="Q8" s="199">
        <f>P8/P10</f>
        <v>9.2694510406481356E-2</v>
      </c>
    </row>
    <row r="9" spans="1:17" ht="16.5" thickBot="1">
      <c r="A9" s="200" t="s">
        <v>25</v>
      </c>
      <c r="B9" s="359">
        <v>0</v>
      </c>
      <c r="C9" s="360">
        <v>0</v>
      </c>
      <c r="D9" s="360">
        <v>0</v>
      </c>
      <c r="E9" s="360">
        <v>27</v>
      </c>
      <c r="F9" s="360">
        <v>0</v>
      </c>
      <c r="G9" s="360">
        <v>0</v>
      </c>
      <c r="H9" s="360">
        <v>6702</v>
      </c>
      <c r="I9" s="360">
        <v>0</v>
      </c>
      <c r="J9" s="360">
        <v>0</v>
      </c>
      <c r="K9" s="360">
        <v>1656</v>
      </c>
      <c r="L9" s="360">
        <v>250</v>
      </c>
      <c r="M9" s="360">
        <v>0</v>
      </c>
      <c r="N9" s="360">
        <v>0</v>
      </c>
      <c r="O9" s="361">
        <v>0</v>
      </c>
      <c r="P9" s="198">
        <f>SUM(B9:O9)</f>
        <v>8635</v>
      </c>
      <c r="Q9" s="199">
        <f>P9/P10</f>
        <v>0.12061740466545606</v>
      </c>
    </row>
    <row r="10" spans="1:17" ht="16.5" thickBot="1">
      <c r="A10" s="201" t="s">
        <v>26</v>
      </c>
      <c r="B10" s="202">
        <f>SUM(B6:B9)</f>
        <v>352</v>
      </c>
      <c r="C10" s="203">
        <f t="shared" ref="C10:O10" si="1">SUM(C6:C9)</f>
        <v>1163</v>
      </c>
      <c r="D10" s="203">
        <f t="shared" si="1"/>
        <v>817</v>
      </c>
      <c r="E10" s="203">
        <f t="shared" si="1"/>
        <v>479</v>
      </c>
      <c r="F10" s="203">
        <f t="shared" si="1"/>
        <v>325</v>
      </c>
      <c r="G10" s="203">
        <f t="shared" si="1"/>
        <v>92</v>
      </c>
      <c r="H10" s="203">
        <f t="shared" si="1"/>
        <v>47286</v>
      </c>
      <c r="I10" s="203">
        <f t="shared" si="1"/>
        <v>1773</v>
      </c>
      <c r="J10" s="203">
        <f t="shared" si="1"/>
        <v>715</v>
      </c>
      <c r="K10" s="203">
        <f t="shared" si="1"/>
        <v>10229</v>
      </c>
      <c r="L10" s="203">
        <f t="shared" si="1"/>
        <v>3842</v>
      </c>
      <c r="M10" s="203">
        <f t="shared" si="1"/>
        <v>541</v>
      </c>
      <c r="N10" s="203">
        <f t="shared" si="1"/>
        <v>1893</v>
      </c>
      <c r="O10" s="204">
        <f t="shared" si="1"/>
        <v>2083</v>
      </c>
      <c r="P10" s="205">
        <f>SUM(B10:O10)</f>
        <v>71590</v>
      </c>
      <c r="Q10" s="206">
        <f>SUM(Q6:Q9)</f>
        <v>1</v>
      </c>
    </row>
    <row r="11" spans="1:17" ht="16.5" thickBot="1">
      <c r="A11" s="207" t="s">
        <v>27</v>
      </c>
      <c r="B11" s="208">
        <v>0</v>
      </c>
      <c r="C11" s="209">
        <v>0</v>
      </c>
      <c r="D11" s="209">
        <v>3</v>
      </c>
      <c r="E11" s="209">
        <v>0</v>
      </c>
      <c r="F11" s="209">
        <v>0</v>
      </c>
      <c r="G11" s="209">
        <v>19</v>
      </c>
      <c r="H11" s="209">
        <v>44</v>
      </c>
      <c r="I11" s="209">
        <v>12</v>
      </c>
      <c r="J11" s="209">
        <v>0</v>
      </c>
      <c r="K11" s="209">
        <v>0</v>
      </c>
      <c r="L11" s="209">
        <v>5</v>
      </c>
      <c r="M11" s="209">
        <v>0</v>
      </c>
      <c r="N11" s="209">
        <v>10</v>
      </c>
      <c r="O11" s="210">
        <v>8</v>
      </c>
      <c r="P11" s="211">
        <f t="shared" si="0"/>
        <v>101</v>
      </c>
      <c r="Q11" s="212"/>
    </row>
    <row r="12" spans="1:17" ht="16.5" thickBot="1">
      <c r="A12" s="213" t="s">
        <v>28</v>
      </c>
      <c r="B12" s="214"/>
      <c r="C12" s="214"/>
      <c r="D12" s="214"/>
      <c r="E12" s="214"/>
      <c r="F12" s="214"/>
      <c r="G12" s="214"/>
      <c r="H12" s="214"/>
      <c r="I12" s="214"/>
      <c r="J12" s="214"/>
      <c r="K12" s="214"/>
      <c r="L12" s="215"/>
      <c r="M12" s="214"/>
      <c r="N12" s="214"/>
      <c r="O12" s="215"/>
      <c r="P12" s="216"/>
      <c r="Q12" s="217"/>
    </row>
    <row r="13" spans="1:17" ht="16.5" thickBot="1">
      <c r="A13" s="218" t="s">
        <v>29</v>
      </c>
      <c r="B13" s="219">
        <v>121</v>
      </c>
      <c r="C13" s="220" t="s">
        <v>30</v>
      </c>
      <c r="D13" s="221">
        <v>1311</v>
      </c>
      <c r="E13" s="220" t="s">
        <v>31</v>
      </c>
      <c r="F13" s="221">
        <v>106</v>
      </c>
      <c r="G13" s="222" t="s">
        <v>32</v>
      </c>
      <c r="H13" s="223">
        <v>141</v>
      </c>
      <c r="I13" s="364" t="s">
        <v>33</v>
      </c>
      <c r="J13" s="365"/>
      <c r="K13" s="224">
        <v>28</v>
      </c>
      <c r="L13" s="225" t="s">
        <v>34</v>
      </c>
      <c r="M13" s="226">
        <v>113</v>
      </c>
      <c r="N13" s="225" t="s">
        <v>35</v>
      </c>
      <c r="O13" s="224">
        <v>60</v>
      </c>
      <c r="P13" s="227">
        <f>B13+C14+D13+F13+H13+K13+M13+O13</f>
        <v>1880</v>
      </c>
      <c r="Q13" s="228"/>
    </row>
    <row r="14" spans="1:17" ht="16.5" thickBot="1">
      <c r="A14" s="229"/>
      <c r="B14" s="228"/>
      <c r="C14" s="230"/>
      <c r="D14" s="230"/>
      <c r="E14" s="230"/>
      <c r="F14" s="230"/>
      <c r="G14" s="230"/>
      <c r="H14" s="230"/>
      <c r="I14" s="230"/>
      <c r="J14" s="230"/>
      <c r="K14" s="230"/>
      <c r="L14" s="230"/>
      <c r="O14" s="231" t="s">
        <v>36</v>
      </c>
      <c r="P14" s="232">
        <v>0</v>
      </c>
      <c r="Q14" s="230"/>
    </row>
    <row r="15" spans="1:17" ht="16.5" thickBot="1">
      <c r="A15" s="233"/>
      <c r="B15" s="230"/>
      <c r="C15" s="230"/>
      <c r="D15" s="230"/>
      <c r="E15" s="230"/>
      <c r="F15" s="230"/>
      <c r="G15" s="230"/>
      <c r="H15" s="230"/>
      <c r="I15" s="234"/>
      <c r="J15" s="230"/>
      <c r="K15" s="230"/>
      <c r="L15" s="230"/>
      <c r="M15" s="230"/>
      <c r="N15" s="230"/>
      <c r="O15" s="235" t="s">
        <v>37</v>
      </c>
      <c r="P15" s="236">
        <f>P10+P11+P13</f>
        <v>73571</v>
      </c>
      <c r="Q15" s="228"/>
    </row>
    <row r="16" spans="1:17" ht="16.5" thickBot="1">
      <c r="A16" s="237"/>
      <c r="B16" s="238"/>
      <c r="C16" s="238"/>
      <c r="D16" s="238"/>
      <c r="E16" s="238"/>
      <c r="F16" s="230"/>
      <c r="G16" s="238"/>
      <c r="H16" s="238"/>
      <c r="I16" s="238"/>
      <c r="J16" s="238"/>
      <c r="K16" s="238"/>
      <c r="L16" s="238"/>
      <c r="M16" s="238"/>
      <c r="N16" s="238"/>
      <c r="O16" s="239" t="s">
        <v>38</v>
      </c>
      <c r="P16" s="227">
        <f>P63</f>
        <v>73267</v>
      </c>
      <c r="Q16" s="228"/>
    </row>
    <row r="17" spans="1:17" ht="16.5" thickBot="1">
      <c r="A17" s="233"/>
      <c r="B17" s="238"/>
      <c r="C17" s="238"/>
      <c r="D17" s="238"/>
      <c r="E17" s="238"/>
      <c r="F17" s="230"/>
      <c r="G17" s="238"/>
      <c r="H17" s="238" t="s">
        <v>39</v>
      </c>
      <c r="I17" s="238"/>
      <c r="J17" s="238"/>
      <c r="K17" s="238"/>
      <c r="L17" s="238"/>
      <c r="M17" s="238"/>
      <c r="N17" s="238"/>
      <c r="O17" s="239" t="s">
        <v>40</v>
      </c>
      <c r="P17" s="240">
        <f>P15-P16</f>
        <v>304</v>
      </c>
      <c r="Q17" s="228"/>
    </row>
    <row r="18" spans="1:17">
      <c r="A18" s="229" t="s">
        <v>41</v>
      </c>
      <c r="B18" s="241"/>
      <c r="C18" s="241"/>
      <c r="D18" s="241"/>
      <c r="E18" s="241"/>
      <c r="F18" s="241"/>
      <c r="G18" s="241"/>
      <c r="H18" s="241"/>
      <c r="I18" s="241"/>
      <c r="J18" s="241"/>
      <c r="K18" s="241"/>
      <c r="L18" s="241"/>
      <c r="M18" s="241"/>
      <c r="N18" s="241"/>
      <c r="O18" s="241" t="s">
        <v>39</v>
      </c>
      <c r="P18" s="241"/>
      <c r="Q18" s="242"/>
    </row>
    <row r="19" spans="1:17" ht="16.5" thickBot="1">
      <c r="A19" s="243"/>
      <c r="B19" s="241"/>
      <c r="C19" s="241"/>
      <c r="D19" s="241"/>
      <c r="E19" s="241"/>
      <c r="F19" s="241"/>
      <c r="G19" s="241"/>
      <c r="H19" s="241"/>
      <c r="I19" s="241"/>
      <c r="J19" s="241"/>
      <c r="K19" s="241"/>
      <c r="L19" s="241"/>
      <c r="M19" s="241"/>
      <c r="N19" s="241"/>
      <c r="O19" s="241"/>
      <c r="P19" s="241"/>
      <c r="Q19" s="242"/>
    </row>
    <row r="20" spans="1:17" ht="21.6" thickBot="1">
      <c r="A20" s="244"/>
      <c r="B20" s="370" t="s">
        <v>42</v>
      </c>
      <c r="C20" s="371"/>
      <c r="D20" s="371"/>
      <c r="E20" s="371"/>
      <c r="F20" s="371"/>
      <c r="G20" s="371"/>
      <c r="H20" s="371"/>
      <c r="I20" s="371"/>
      <c r="J20" s="371"/>
      <c r="K20" s="371"/>
      <c r="L20" s="371"/>
      <c r="M20" s="372"/>
      <c r="N20" s="244"/>
      <c r="O20" s="244"/>
      <c r="P20" s="244"/>
      <c r="Q20" s="244"/>
    </row>
    <row r="21" spans="1:17" ht="44.1" thickBot="1">
      <c r="B21" s="373" t="s">
        <v>43</v>
      </c>
      <c r="C21" s="374"/>
      <c r="D21" s="245" t="s">
        <v>44</v>
      </c>
      <c r="E21" s="246" t="s">
        <v>45</v>
      </c>
      <c r="F21" s="247" t="s">
        <v>46</v>
      </c>
      <c r="G21" s="248" t="s">
        <v>47</v>
      </c>
      <c r="H21" s="249" t="s">
        <v>48</v>
      </c>
      <c r="I21" s="250" t="s">
        <v>49</v>
      </c>
      <c r="J21" s="251" t="s">
        <v>22</v>
      </c>
      <c r="K21" s="252" t="s">
        <v>50</v>
      </c>
      <c r="L21" s="253" t="s">
        <v>51</v>
      </c>
      <c r="M21" s="254" t="s">
        <v>52</v>
      </c>
      <c r="P21" s="255"/>
      <c r="Q21" s="255"/>
    </row>
    <row r="22" spans="1:17" ht="18.600000000000001" customHeight="1">
      <c r="B22" s="375" t="s">
        <v>53</v>
      </c>
      <c r="C22" s="376"/>
      <c r="D22" s="256" t="s">
        <v>54</v>
      </c>
      <c r="E22" s="257">
        <f>E7+L7+H7</f>
        <v>8360</v>
      </c>
      <c r="F22" s="258">
        <f>E9+L9+H9</f>
        <v>6979</v>
      </c>
      <c r="G22" s="259">
        <f>E8+L8+H8</f>
        <v>2179</v>
      </c>
      <c r="H22" s="260">
        <f>SUM(E22:G22)</f>
        <v>17518</v>
      </c>
      <c r="I22" s="261">
        <f>(H22/H25)</f>
        <v>0.6793872406437852</v>
      </c>
      <c r="J22" s="262">
        <f>E6+L6+H6</f>
        <v>34089</v>
      </c>
      <c r="K22" s="263">
        <f>J22/J25</f>
        <v>0.74422006331186552</v>
      </c>
      <c r="L22" s="264">
        <f>SUM(H22+J22)</f>
        <v>51607</v>
      </c>
      <c r="M22" s="265">
        <f>L22/L25</f>
        <v>0.72086883642966892</v>
      </c>
      <c r="P22" s="255"/>
      <c r="Q22" s="255"/>
    </row>
    <row r="23" spans="1:17" ht="44.45" customHeight="1">
      <c r="B23" s="377" t="s">
        <v>55</v>
      </c>
      <c r="C23" s="378"/>
      <c r="D23" s="266" t="s">
        <v>56</v>
      </c>
      <c r="E23" s="267">
        <f>B7+D7+I7+J7+N7</f>
        <v>2154</v>
      </c>
      <c r="F23" s="268" t="s">
        <v>57</v>
      </c>
      <c r="G23" s="269" t="s">
        <v>57</v>
      </c>
      <c r="H23" s="270">
        <f>SUM(E23:G23)</f>
        <v>2154</v>
      </c>
      <c r="I23" s="271">
        <f>H23/H25</f>
        <v>8.3536940081442704E-2</v>
      </c>
      <c r="J23" s="272">
        <f>B6+D6+I6+J6+N6</f>
        <v>3396</v>
      </c>
      <c r="K23" s="273">
        <f>J23/J25</f>
        <v>7.4140377688025325E-2</v>
      </c>
      <c r="L23" s="274">
        <f>SUM(H23+J23)</f>
        <v>5550</v>
      </c>
      <c r="M23" s="275">
        <f>L23/L25</f>
        <v>7.7524793965637662E-2</v>
      </c>
      <c r="P23" s="255"/>
      <c r="Q23" s="255"/>
    </row>
    <row r="24" spans="1:17" ht="53.1" customHeight="1" thickBot="1">
      <c r="B24" s="379" t="s">
        <v>58</v>
      </c>
      <c r="C24" s="380"/>
      <c r="D24" s="276" t="s">
        <v>59</v>
      </c>
      <c r="E24" s="267" t="s">
        <v>57</v>
      </c>
      <c r="F24" s="268">
        <f>K9+M9+C9+F9+G9+O9</f>
        <v>1656</v>
      </c>
      <c r="G24" s="269">
        <f>K8+M8+C8+F8+G8+O8</f>
        <v>4457</v>
      </c>
      <c r="H24" s="270">
        <f>SUM(E24:G24)</f>
        <v>6113</v>
      </c>
      <c r="I24" s="271">
        <f>H24/H25</f>
        <v>0.23707581927477214</v>
      </c>
      <c r="J24" s="272">
        <f>K6+M6+C6+F6+G6+O6</f>
        <v>8320</v>
      </c>
      <c r="K24" s="273">
        <f>J24/J25</f>
        <v>0.18163955900010917</v>
      </c>
      <c r="L24" s="274">
        <f>SUM(H24+J24)</f>
        <v>14433</v>
      </c>
      <c r="M24" s="275">
        <f>L24/L25</f>
        <v>0.20160636960469339</v>
      </c>
      <c r="P24" s="255"/>
      <c r="Q24" s="255"/>
    </row>
    <row r="25" spans="1:17" ht="18.95" thickBot="1">
      <c r="B25" s="381" t="s">
        <v>60</v>
      </c>
      <c r="C25" s="382"/>
      <c r="D25" s="383"/>
      <c r="E25" s="277">
        <f>SUM(E22:E24)</f>
        <v>10514</v>
      </c>
      <c r="F25" s="278">
        <f>SUM(F22:F24)</f>
        <v>8635</v>
      </c>
      <c r="G25" s="279">
        <f>SUM(G22:G24)</f>
        <v>6636</v>
      </c>
      <c r="H25" s="277">
        <f>SUM(E25:G25)</f>
        <v>25785</v>
      </c>
      <c r="I25" s="280">
        <f>SUM(I22:I24)</f>
        <v>1</v>
      </c>
      <c r="J25" s="281">
        <f>SUM(J22:J24)</f>
        <v>45805</v>
      </c>
      <c r="K25" s="282">
        <f>SUM(K22:K24)</f>
        <v>1</v>
      </c>
      <c r="L25" s="283">
        <f>SUM(L22:L24)</f>
        <v>71590</v>
      </c>
      <c r="M25" s="280">
        <f>SUM(M22:M24)</f>
        <v>0.99999999999999989</v>
      </c>
      <c r="P25" s="255"/>
      <c r="Q25" s="255"/>
    </row>
    <row r="26" spans="1:17">
      <c r="A26" s="243"/>
      <c r="B26" s="241"/>
      <c r="C26" s="241"/>
      <c r="D26" s="241"/>
      <c r="E26" s="241"/>
      <c r="F26" s="241"/>
      <c r="G26" s="241"/>
      <c r="H26" s="241"/>
      <c r="I26" s="241"/>
      <c r="J26" s="241"/>
      <c r="K26" s="241"/>
      <c r="L26" s="241"/>
      <c r="M26" s="241"/>
      <c r="N26" s="241"/>
      <c r="O26" s="241"/>
      <c r="P26" s="241"/>
      <c r="Q26" s="242"/>
    </row>
    <row r="27" spans="1:17">
      <c r="A27" s="243"/>
      <c r="B27" s="241"/>
      <c r="C27" s="241"/>
      <c r="D27" s="241"/>
      <c r="E27" s="241"/>
      <c r="F27" s="241"/>
      <c r="G27" s="241"/>
      <c r="H27" s="241"/>
      <c r="I27" s="241"/>
      <c r="J27" s="241"/>
      <c r="K27" s="241"/>
      <c r="L27" s="241"/>
      <c r="M27" s="241"/>
      <c r="N27" s="241"/>
      <c r="O27" s="241"/>
      <c r="P27" s="241"/>
      <c r="Q27" s="242"/>
    </row>
    <row r="28" spans="1:17">
      <c r="A28" s="243"/>
      <c r="B28" s="241"/>
      <c r="C28" s="241"/>
      <c r="D28" s="241"/>
      <c r="E28" s="241"/>
      <c r="F28" s="241"/>
      <c r="O28" s="241"/>
      <c r="P28" s="241"/>
      <c r="Q28" s="242"/>
    </row>
    <row r="29" spans="1:17">
      <c r="B29" s="284"/>
      <c r="C29" s="284"/>
      <c r="D29" s="284"/>
      <c r="E29" s="284"/>
      <c r="F29" s="284"/>
      <c r="O29" s="284"/>
      <c r="P29" s="284"/>
      <c r="Q29" s="284"/>
    </row>
    <row r="30" spans="1:17">
      <c r="A30" s="285" t="s">
        <v>61</v>
      </c>
      <c r="B30" s="284"/>
      <c r="C30" s="284"/>
      <c r="D30" s="284"/>
      <c r="E30" s="284"/>
      <c r="F30" s="284"/>
      <c r="O30" s="284"/>
      <c r="P30" s="284"/>
      <c r="Q30" s="284"/>
    </row>
    <row r="31" spans="1:17">
      <c r="A31" s="285" t="s">
        <v>62</v>
      </c>
      <c r="B31" s="284"/>
      <c r="C31" s="284"/>
    </row>
    <row r="32" spans="1:17" ht="23.45">
      <c r="A32" s="366" t="s">
        <v>63</v>
      </c>
      <c r="B32" s="413"/>
      <c r="C32" s="413"/>
      <c r="D32" s="413"/>
      <c r="E32" s="413"/>
      <c r="F32" s="413"/>
      <c r="G32" s="413"/>
      <c r="H32" s="413"/>
      <c r="I32" s="413"/>
      <c r="J32" s="413"/>
      <c r="K32" s="413"/>
      <c r="L32" s="413"/>
      <c r="M32" s="413"/>
      <c r="N32" s="413"/>
      <c r="O32" s="413"/>
      <c r="P32" s="413"/>
      <c r="Q32" s="413"/>
    </row>
    <row r="33" spans="1:17" ht="21">
      <c r="A33" s="363" t="s">
        <v>64</v>
      </c>
      <c r="B33" s="363"/>
      <c r="C33" s="363"/>
      <c r="D33" s="363"/>
      <c r="E33" s="363"/>
      <c r="F33" s="363"/>
      <c r="G33" s="363"/>
      <c r="H33" s="363"/>
      <c r="I33" s="363"/>
      <c r="J33" s="363"/>
      <c r="K33" s="363"/>
      <c r="L33" s="363"/>
      <c r="M33" s="363"/>
      <c r="N33" s="363"/>
      <c r="O33" s="363"/>
      <c r="P33" s="363"/>
      <c r="Q33" s="363"/>
    </row>
    <row r="34" spans="1:17" ht="21">
      <c r="A34" s="367" t="str">
        <f>A50&amp;" to "&amp;A2</f>
        <v>April 1, 2025 to May 1, 2025</v>
      </c>
      <c r="B34" s="367"/>
      <c r="C34" s="367"/>
      <c r="D34" s="367"/>
      <c r="E34" s="367"/>
      <c r="F34" s="367"/>
      <c r="G34" s="367"/>
      <c r="H34" s="367"/>
      <c r="I34" s="367"/>
      <c r="J34" s="367"/>
      <c r="K34" s="367"/>
      <c r="L34" s="367"/>
      <c r="M34" s="367"/>
      <c r="N34" s="367"/>
      <c r="O34" s="367"/>
      <c r="P34" s="367"/>
      <c r="Q34" s="367"/>
    </row>
    <row r="35" spans="1:17" ht="21.6" thickBot="1">
      <c r="A35" s="363" t="s">
        <v>65</v>
      </c>
      <c r="B35" s="363"/>
      <c r="C35" s="363"/>
      <c r="D35" s="363"/>
      <c r="E35" s="363"/>
      <c r="F35" s="363"/>
      <c r="G35" s="363"/>
      <c r="H35" s="363"/>
      <c r="I35" s="363"/>
      <c r="J35" s="363"/>
      <c r="K35" s="363"/>
      <c r="L35" s="363"/>
      <c r="M35" s="363"/>
      <c r="N35" s="363"/>
      <c r="O35" s="363"/>
      <c r="P35" s="363"/>
      <c r="Q35" s="363"/>
    </row>
    <row r="36" spans="1:17" ht="16.5" thickBot="1">
      <c r="A36" s="178"/>
      <c r="B36" s="286">
        <v>1</v>
      </c>
      <c r="C36" s="287">
        <v>3</v>
      </c>
      <c r="D36" s="287">
        <v>5</v>
      </c>
      <c r="E36" s="287">
        <v>7</v>
      </c>
      <c r="F36" s="288" t="s">
        <v>4</v>
      </c>
      <c r="G36" s="287">
        <v>29</v>
      </c>
      <c r="H36" s="287">
        <v>13</v>
      </c>
      <c r="I36" s="287">
        <v>15</v>
      </c>
      <c r="J36" s="287">
        <v>17</v>
      </c>
      <c r="K36" s="287">
        <v>19</v>
      </c>
      <c r="L36" s="287">
        <v>21</v>
      </c>
      <c r="M36" s="287">
        <v>23</v>
      </c>
      <c r="N36" s="287">
        <v>25</v>
      </c>
      <c r="O36" s="289">
        <v>27</v>
      </c>
      <c r="P36" s="290" t="s">
        <v>66</v>
      </c>
    </row>
    <row r="37" spans="1:17" ht="30" thickBot="1">
      <c r="A37" s="291" t="s">
        <v>67</v>
      </c>
      <c r="B37" s="292" t="s">
        <v>8</v>
      </c>
      <c r="C37" s="293" t="s">
        <v>9</v>
      </c>
      <c r="D37" s="293" t="s">
        <v>10</v>
      </c>
      <c r="E37" s="293" t="s">
        <v>11</v>
      </c>
      <c r="F37" s="294" t="s">
        <v>12</v>
      </c>
      <c r="G37" s="293" t="s">
        <v>68</v>
      </c>
      <c r="H37" s="293" t="s">
        <v>14</v>
      </c>
      <c r="I37" s="293" t="s">
        <v>15</v>
      </c>
      <c r="J37" s="293" t="s">
        <v>16</v>
      </c>
      <c r="K37" s="293" t="s">
        <v>17</v>
      </c>
      <c r="L37" s="293" t="s">
        <v>18</v>
      </c>
      <c r="M37" s="293" t="s">
        <v>19</v>
      </c>
      <c r="N37" s="293" t="s">
        <v>20</v>
      </c>
      <c r="O37" s="295" t="s">
        <v>21</v>
      </c>
      <c r="P37" s="296" t="s">
        <v>69</v>
      </c>
    </row>
    <row r="38" spans="1:17">
      <c r="A38" s="297" t="s">
        <v>22</v>
      </c>
      <c r="B38" s="298">
        <f t="shared" ref="B38:P38" si="2">IF(B6= 0,0,(B6-B54)/B54)</f>
        <v>0</v>
      </c>
      <c r="C38" s="299">
        <f t="shared" si="2"/>
        <v>9.6618357487922701E-3</v>
      </c>
      <c r="D38" s="299">
        <f t="shared" si="2"/>
        <v>-1.7331022530329288E-3</v>
      </c>
      <c r="E38" s="299">
        <f t="shared" si="2"/>
        <v>3.937007874015748E-3</v>
      </c>
      <c r="F38" s="299">
        <f t="shared" si="2"/>
        <v>-4.2372881355932203E-3</v>
      </c>
      <c r="G38" s="299">
        <f t="shared" si="2"/>
        <v>-1.8518518518518517E-2</v>
      </c>
      <c r="H38" s="299">
        <f t="shared" si="2"/>
        <v>7.0664505672609398E-3</v>
      </c>
      <c r="I38" s="299">
        <f t="shared" si="2"/>
        <v>8.7623220153340634E-3</v>
      </c>
      <c r="J38" s="299">
        <f t="shared" si="2"/>
        <v>1.0615711252653927E-2</v>
      </c>
      <c r="K38" s="299">
        <f t="shared" si="2"/>
        <v>4.5401042542458385E-3</v>
      </c>
      <c r="L38" s="299">
        <f t="shared" si="2"/>
        <v>5.4525627044711015E-3</v>
      </c>
      <c r="M38" s="299">
        <f t="shared" si="2"/>
        <v>6.5146579804560263E-3</v>
      </c>
      <c r="N38" s="299">
        <f t="shared" si="2"/>
        <v>-2.6246719160104987E-3</v>
      </c>
      <c r="O38" s="300">
        <f t="shared" si="2"/>
        <v>7.1813285457809697E-3</v>
      </c>
      <c r="P38" s="301">
        <f t="shared" si="2"/>
        <v>6.2388787592539711E-3</v>
      </c>
    </row>
    <row r="39" spans="1:17">
      <c r="A39" s="302" t="s">
        <v>24</v>
      </c>
      <c r="B39" s="298">
        <f t="shared" ref="B39:P39" si="3">IF(B8= 0,0,(B8-B56)/B56)</f>
        <v>0</v>
      </c>
      <c r="C39" s="299">
        <f t="shared" si="3"/>
        <v>3.7453183520599251E-3</v>
      </c>
      <c r="D39" s="299">
        <f t="shared" si="3"/>
        <v>0</v>
      </c>
      <c r="E39" s="299">
        <f t="shared" si="3"/>
        <v>3.614457831325301E-2</v>
      </c>
      <c r="F39" s="299">
        <f t="shared" si="3"/>
        <v>-2.1739130434782608E-2</v>
      </c>
      <c r="G39" s="299">
        <f t="shared" si="3"/>
        <v>-2.5000000000000001E-2</v>
      </c>
      <c r="H39" s="299">
        <f t="shared" si="3"/>
        <v>-4.5351473922902496E-3</v>
      </c>
      <c r="I39" s="299">
        <f t="shared" si="3"/>
        <v>0</v>
      </c>
      <c r="J39" s="299">
        <f t="shared" si="3"/>
        <v>0</v>
      </c>
      <c r="K39" s="299">
        <f t="shared" si="3"/>
        <v>8.1458494957331266E-3</v>
      </c>
      <c r="L39" s="299">
        <f t="shared" si="3"/>
        <v>5.9701492537313433E-3</v>
      </c>
      <c r="M39" s="299">
        <f t="shared" si="3"/>
        <v>0</v>
      </c>
      <c r="N39" s="299">
        <f t="shared" si="3"/>
        <v>0</v>
      </c>
      <c r="O39" s="300">
        <f t="shared" si="3"/>
        <v>0</v>
      </c>
      <c r="P39" s="301">
        <f t="shared" si="3"/>
        <v>2.5683638011784258E-3</v>
      </c>
    </row>
    <row r="40" spans="1:17">
      <c r="A40" s="302" t="s">
        <v>70</v>
      </c>
      <c r="B40" s="298">
        <f t="shared" ref="B40:P40" si="4">IF(B7= 0,0,(B7-B55)/B55)</f>
        <v>2.9850746268656716E-2</v>
      </c>
      <c r="C40" s="299">
        <f t="shared" si="4"/>
        <v>0</v>
      </c>
      <c r="D40" s="299">
        <f t="shared" si="4"/>
        <v>0</v>
      </c>
      <c r="E40" s="299">
        <f t="shared" si="4"/>
        <v>-3.4782608695652174E-2</v>
      </c>
      <c r="F40" s="299">
        <f t="shared" si="4"/>
        <v>0</v>
      </c>
      <c r="G40" s="299">
        <f t="shared" si="4"/>
        <v>0</v>
      </c>
      <c r="H40" s="299">
        <f t="shared" si="4"/>
        <v>8.3160083160083165E-3</v>
      </c>
      <c r="I40" s="299">
        <f t="shared" si="4"/>
        <v>1.1750881316098707E-3</v>
      </c>
      <c r="J40" s="299">
        <f t="shared" si="4"/>
        <v>-1.2396694214876033E-2</v>
      </c>
      <c r="K40" s="299">
        <f t="shared" si="4"/>
        <v>0</v>
      </c>
      <c r="L40" s="299">
        <f t="shared" si="4"/>
        <v>2.0876826722338204E-2</v>
      </c>
      <c r="M40" s="299">
        <f t="shared" si="4"/>
        <v>0</v>
      </c>
      <c r="N40" s="299">
        <f t="shared" si="4"/>
        <v>-3.968253968253968E-3</v>
      </c>
      <c r="O40" s="300">
        <f t="shared" si="4"/>
        <v>0</v>
      </c>
      <c r="P40" s="301">
        <f t="shared" si="4"/>
        <v>6.4133243993490952E-3</v>
      </c>
    </row>
    <row r="41" spans="1:17" ht="16.5" thickBot="1">
      <c r="A41" s="303" t="s">
        <v>25</v>
      </c>
      <c r="B41" s="304">
        <f t="shared" ref="B41:P41" si="5">IF(B9= 0,0,(B9-B57)/B57)</f>
        <v>0</v>
      </c>
      <c r="C41" s="305">
        <f t="shared" si="5"/>
        <v>0</v>
      </c>
      <c r="D41" s="305">
        <f t="shared" si="5"/>
        <v>0</v>
      </c>
      <c r="E41" s="305">
        <f t="shared" si="5"/>
        <v>0.08</v>
      </c>
      <c r="F41" s="305">
        <f t="shared" si="5"/>
        <v>0</v>
      </c>
      <c r="G41" s="305">
        <f t="shared" si="5"/>
        <v>0</v>
      </c>
      <c r="H41" s="305">
        <f t="shared" si="5"/>
        <v>-8.5798816568047331E-3</v>
      </c>
      <c r="I41" s="305">
        <f t="shared" si="5"/>
        <v>0</v>
      </c>
      <c r="J41" s="305">
        <f t="shared" si="5"/>
        <v>0</v>
      </c>
      <c r="K41" s="305">
        <f t="shared" si="5"/>
        <v>-2.4096385542168677E-3</v>
      </c>
      <c r="L41" s="305">
        <f t="shared" si="5"/>
        <v>4.0160642570281121E-3</v>
      </c>
      <c r="M41" s="305">
        <f t="shared" si="5"/>
        <v>0</v>
      </c>
      <c r="N41" s="305">
        <f t="shared" si="5"/>
        <v>0</v>
      </c>
      <c r="O41" s="306">
        <f t="shared" si="5"/>
        <v>0</v>
      </c>
      <c r="P41" s="307">
        <f t="shared" si="5"/>
        <v>-6.7862893949850473E-3</v>
      </c>
    </row>
    <row r="42" spans="1:17" ht="16.5" thickBot="1">
      <c r="A42" s="308" t="s">
        <v>26</v>
      </c>
      <c r="B42" s="309">
        <f t="shared" ref="B42:P42" si="6">(B10-B58)/B58</f>
        <v>5.7142857142857143E-3</v>
      </c>
      <c r="C42" s="309">
        <f t="shared" si="6"/>
        <v>6.9264069264069264E-3</v>
      </c>
      <c r="D42" s="309">
        <f t="shared" si="6"/>
        <v>-1.2224938875305623E-3</v>
      </c>
      <c r="E42" s="309">
        <f t="shared" si="6"/>
        <v>4.1928721174004195E-3</v>
      </c>
      <c r="F42" s="309">
        <f t="shared" si="6"/>
        <v>-9.1463414634146336E-3</v>
      </c>
      <c r="G42" s="309">
        <f t="shared" si="6"/>
        <v>-2.1276595744680851E-2</v>
      </c>
      <c r="H42" s="309">
        <f t="shared" si="6"/>
        <v>4.5889101338432124E-3</v>
      </c>
      <c r="I42" s="309">
        <f t="shared" si="6"/>
        <v>5.1020408163265302E-3</v>
      </c>
      <c r="J42" s="309">
        <f t="shared" si="6"/>
        <v>2.8050490883590462E-3</v>
      </c>
      <c r="K42" s="309">
        <f t="shared" si="6"/>
        <v>4.3200785468826709E-3</v>
      </c>
      <c r="L42" s="309">
        <f t="shared" si="6"/>
        <v>7.341373885684321E-3</v>
      </c>
      <c r="M42" s="309">
        <f t="shared" si="6"/>
        <v>3.7105751391465678E-3</v>
      </c>
      <c r="N42" s="309">
        <f t="shared" si="6"/>
        <v>-3.1595576619273301E-3</v>
      </c>
      <c r="O42" s="310">
        <f t="shared" si="6"/>
        <v>3.8554216867469878E-3</v>
      </c>
      <c r="P42" s="311">
        <f t="shared" si="6"/>
        <v>4.3349560191355344E-3</v>
      </c>
    </row>
    <row r="43" spans="1:17" ht="16.5" thickBot="1">
      <c r="A43" s="312" t="s">
        <v>27</v>
      </c>
      <c r="B43" s="313">
        <f>IF(B59=0,0,((B11-B59)/B59))</f>
        <v>0</v>
      </c>
      <c r="C43" s="313">
        <f>IF(C11=0,0,((C11-C59)/C59))</f>
        <v>0</v>
      </c>
      <c r="D43" s="313">
        <f>IF(D11=0,0,((D11-D59)/D59))</f>
        <v>0</v>
      </c>
      <c r="E43" s="313">
        <f>IF(E59=0,0,((E11-E59)/E59))</f>
        <v>0</v>
      </c>
      <c r="F43" s="313">
        <f>IF(F11=0,0,((F11-F59)/F59))</f>
        <v>0</v>
      </c>
      <c r="G43" s="313">
        <f>IF(G11=0,0,((G11-G59)/G59))</f>
        <v>5.5555555555555552E-2</v>
      </c>
      <c r="H43" s="313">
        <f>IF(H11=0,0,((H11-H59)/H59))</f>
        <v>4.7619047619047616E-2</v>
      </c>
      <c r="I43" s="313">
        <f>IF(I11=0,0,((I11-I59)/I59))</f>
        <v>0</v>
      </c>
      <c r="J43" s="313">
        <f>IF(J59=0,0,((J11-J59)/J59))</f>
        <v>0</v>
      </c>
      <c r="K43" s="313">
        <f>IF(K59=0,0,((K11-K59)/K59))</f>
        <v>0</v>
      </c>
      <c r="L43" s="313">
        <f>IF(L11=0,0,((L11-L59)/L59))</f>
        <v>0</v>
      </c>
      <c r="M43" s="313">
        <f>IF(M11=0,0,((M11-M59)/M59))</f>
        <v>0</v>
      </c>
      <c r="N43" s="313">
        <f>IF(N11=0,0,((N11-N59)/N59))</f>
        <v>0</v>
      </c>
      <c r="O43" s="314">
        <f>IF(O11=0,0,((O11-O59)/O59))</f>
        <v>0</v>
      </c>
      <c r="P43" s="315">
        <f>IF(P11=0,0,((P11-P59)/P59))</f>
        <v>3.0612244897959183E-2</v>
      </c>
    </row>
    <row r="44" spans="1:17" ht="16.5" thickBot="1">
      <c r="A44" s="316" t="s">
        <v>28</v>
      </c>
      <c r="B44" s="317"/>
      <c r="C44" s="317"/>
      <c r="D44" s="317"/>
      <c r="E44" s="317"/>
      <c r="F44" s="317"/>
      <c r="G44" s="317"/>
      <c r="H44" s="317"/>
      <c r="I44" s="317"/>
      <c r="J44" s="317"/>
      <c r="K44" s="317"/>
      <c r="L44" s="318"/>
      <c r="M44" s="317"/>
      <c r="N44" s="317"/>
      <c r="O44" s="318"/>
      <c r="P44" s="319"/>
    </row>
    <row r="45" spans="1:17" ht="16.5" thickBot="1">
      <c r="A45" s="320" t="s">
        <v>29</v>
      </c>
      <c r="B45" s="321">
        <f>(B13-B61)/B61</f>
        <v>8.3333333333333332E-3</v>
      </c>
      <c r="C45" s="322" t="s">
        <v>30</v>
      </c>
      <c r="D45" s="321">
        <f>(D13-D61)/D61</f>
        <v>-3.041825095057034E-3</v>
      </c>
      <c r="E45" s="322" t="s">
        <v>31</v>
      </c>
      <c r="F45" s="321">
        <f>(F13-F61)/F61</f>
        <v>-1.8518518518518517E-2</v>
      </c>
      <c r="G45" s="322" t="s">
        <v>32</v>
      </c>
      <c r="H45" s="321">
        <f>(H13-H61)/H61</f>
        <v>7.1428571428571426E-3</v>
      </c>
      <c r="I45" s="368" t="s">
        <v>33</v>
      </c>
      <c r="J45" s="369"/>
      <c r="K45" s="321">
        <f>(K13-K61)/K61</f>
        <v>0</v>
      </c>
      <c r="L45" s="322" t="s">
        <v>34</v>
      </c>
      <c r="M45" s="323">
        <f>(M13-M61)/M61</f>
        <v>-8.771929824561403E-3</v>
      </c>
      <c r="N45" s="322" t="s">
        <v>35</v>
      </c>
      <c r="O45" s="321">
        <f>(O13-O61)/O61</f>
        <v>-4.7619047619047616E-2</v>
      </c>
      <c r="P45" s="324">
        <f>(P13-P61)/P61</f>
        <v>-4.2372881355932203E-3</v>
      </c>
    </row>
    <row r="46" spans="1:17" ht="16.5" thickBot="1">
      <c r="A46" s="233"/>
      <c r="B46" s="325"/>
      <c r="C46" s="326"/>
      <c r="D46" s="326"/>
      <c r="E46" s="326"/>
      <c r="F46" s="326"/>
      <c r="G46" s="326"/>
      <c r="H46" s="326"/>
      <c r="I46" s="326"/>
      <c r="J46" s="326"/>
      <c r="K46" s="326"/>
      <c r="L46" s="326"/>
      <c r="O46" s="327" t="s">
        <v>40</v>
      </c>
      <c r="P46" s="328">
        <f>IF(P63=0,0,((P15-P63)/P63))</f>
        <v>4.1492076924126821E-3</v>
      </c>
    </row>
    <row r="48" spans="1:17">
      <c r="A48" s="327"/>
      <c r="B48" s="325"/>
      <c r="C48" s="325"/>
      <c r="D48" s="325"/>
      <c r="E48" s="325"/>
      <c r="F48" s="325"/>
      <c r="G48" s="325"/>
      <c r="H48" s="325"/>
      <c r="I48" s="325"/>
      <c r="J48" s="325"/>
      <c r="K48" s="325"/>
      <c r="L48" s="325"/>
      <c r="M48" s="329"/>
      <c r="N48" s="325"/>
      <c r="O48" s="325"/>
      <c r="Q48" s="330"/>
    </row>
    <row r="49" spans="1:17" ht="23.45">
      <c r="A49" s="366" t="s">
        <v>0</v>
      </c>
      <c r="B49" s="366"/>
      <c r="C49" s="366"/>
      <c r="D49" s="366"/>
      <c r="E49" s="366"/>
      <c r="F49" s="366"/>
      <c r="G49" s="366"/>
      <c r="H49" s="366"/>
      <c r="I49" s="366"/>
      <c r="J49" s="366"/>
      <c r="K49" s="366"/>
      <c r="L49" s="366"/>
      <c r="M49" s="366"/>
      <c r="N49" s="366"/>
      <c r="O49" s="366"/>
      <c r="P49" s="366"/>
      <c r="Q49" s="366"/>
    </row>
    <row r="50" spans="1:17" ht="21">
      <c r="A50" s="362" t="s">
        <v>71</v>
      </c>
      <c r="B50" s="362"/>
      <c r="C50" s="362"/>
      <c r="D50" s="362"/>
      <c r="E50" s="362"/>
      <c r="F50" s="362"/>
      <c r="G50" s="362"/>
      <c r="H50" s="362"/>
      <c r="I50" s="362"/>
      <c r="J50" s="362"/>
      <c r="K50" s="362"/>
      <c r="L50" s="362"/>
      <c r="M50" s="362"/>
      <c r="N50" s="362"/>
      <c r="O50" s="362"/>
      <c r="P50" s="362"/>
      <c r="Q50" s="362"/>
    </row>
    <row r="51" spans="1:17" ht="21.6" thickBot="1">
      <c r="A51" s="363" t="s">
        <v>2</v>
      </c>
      <c r="B51" s="363"/>
      <c r="C51" s="363"/>
      <c r="D51" s="363"/>
      <c r="E51" s="363"/>
      <c r="F51" s="363"/>
      <c r="G51" s="363"/>
      <c r="H51" s="363"/>
      <c r="I51" s="363"/>
      <c r="J51" s="363"/>
      <c r="K51" s="363"/>
      <c r="L51" s="363"/>
      <c r="M51" s="363"/>
      <c r="N51" s="363"/>
      <c r="O51" s="363"/>
      <c r="P51" s="363"/>
      <c r="Q51" s="363"/>
    </row>
    <row r="52" spans="1:17" ht="16.5" thickBot="1">
      <c r="A52" s="178" t="s">
        <v>3</v>
      </c>
      <c r="B52" s="286">
        <v>1</v>
      </c>
      <c r="C52" s="287">
        <v>3</v>
      </c>
      <c r="D52" s="287">
        <v>5</v>
      </c>
      <c r="E52" s="287">
        <v>7</v>
      </c>
      <c r="F52" s="288" t="s">
        <v>72</v>
      </c>
      <c r="G52" s="287">
        <v>29</v>
      </c>
      <c r="H52" s="287">
        <v>13</v>
      </c>
      <c r="I52" s="287">
        <v>15</v>
      </c>
      <c r="J52" s="287">
        <v>17</v>
      </c>
      <c r="K52" s="287">
        <v>19</v>
      </c>
      <c r="L52" s="287">
        <v>21</v>
      </c>
      <c r="M52" s="287">
        <v>23</v>
      </c>
      <c r="N52" s="287">
        <v>25</v>
      </c>
      <c r="O52" s="289">
        <v>27</v>
      </c>
      <c r="P52" s="290" t="s">
        <v>66</v>
      </c>
      <c r="Q52" s="332" t="s">
        <v>73</v>
      </c>
    </row>
    <row r="53" spans="1:17" ht="30" thickBot="1">
      <c r="A53" s="183" t="s">
        <v>7</v>
      </c>
      <c r="B53" s="292" t="s">
        <v>8</v>
      </c>
      <c r="C53" s="293" t="s">
        <v>9</v>
      </c>
      <c r="D53" s="293" t="s">
        <v>10</v>
      </c>
      <c r="E53" s="293" t="s">
        <v>11</v>
      </c>
      <c r="F53" s="294" t="s">
        <v>12</v>
      </c>
      <c r="G53" s="293" t="s">
        <v>13</v>
      </c>
      <c r="H53" s="293" t="s">
        <v>14</v>
      </c>
      <c r="I53" s="293" t="s">
        <v>15</v>
      </c>
      <c r="J53" s="293" t="s">
        <v>16</v>
      </c>
      <c r="K53" s="293" t="s">
        <v>17</v>
      </c>
      <c r="L53" s="293" t="s">
        <v>18</v>
      </c>
      <c r="M53" s="293" t="s">
        <v>19</v>
      </c>
      <c r="N53" s="293" t="s">
        <v>20</v>
      </c>
      <c r="O53" s="295" t="s">
        <v>21</v>
      </c>
      <c r="P53" s="296" t="s">
        <v>69</v>
      </c>
      <c r="Q53" s="334" t="s">
        <v>74</v>
      </c>
    </row>
    <row r="54" spans="1:17">
      <c r="A54" s="188" t="s">
        <v>22</v>
      </c>
      <c r="B54" s="355">
        <v>283</v>
      </c>
      <c r="C54" s="356">
        <v>621</v>
      </c>
      <c r="D54" s="356">
        <v>577</v>
      </c>
      <c r="E54" s="356">
        <v>254</v>
      </c>
      <c r="F54" s="356">
        <v>236</v>
      </c>
      <c r="G54" s="356">
        <v>54</v>
      </c>
      <c r="H54" s="356">
        <v>30850</v>
      </c>
      <c r="I54" s="356">
        <v>913</v>
      </c>
      <c r="J54" s="356">
        <v>471</v>
      </c>
      <c r="K54" s="356">
        <v>5947</v>
      </c>
      <c r="L54" s="356">
        <v>2751</v>
      </c>
      <c r="M54" s="356">
        <v>307</v>
      </c>
      <c r="N54" s="356">
        <v>1143</v>
      </c>
      <c r="O54" s="357">
        <v>1114</v>
      </c>
      <c r="P54" s="336">
        <f>SUM(B54:O54)</f>
        <v>45521</v>
      </c>
      <c r="Q54" s="193">
        <f>P54/P58</f>
        <v>0.63861337523323181</v>
      </c>
    </row>
    <row r="55" spans="1:17">
      <c r="A55" s="194" t="s">
        <v>23</v>
      </c>
      <c r="B55" s="353">
        <v>67</v>
      </c>
      <c r="C55" s="354">
        <v>0</v>
      </c>
      <c r="D55" s="354">
        <v>241</v>
      </c>
      <c r="E55" s="354">
        <v>115</v>
      </c>
      <c r="F55" s="354">
        <v>0</v>
      </c>
      <c r="G55" s="354">
        <v>0</v>
      </c>
      <c r="H55" s="354">
        <v>7696</v>
      </c>
      <c r="I55" s="354">
        <v>851</v>
      </c>
      <c r="J55" s="354">
        <v>242</v>
      </c>
      <c r="K55" s="354">
        <v>0</v>
      </c>
      <c r="L55" s="354">
        <v>479</v>
      </c>
      <c r="M55" s="354">
        <v>0</v>
      </c>
      <c r="N55" s="354">
        <v>756</v>
      </c>
      <c r="O55" s="358">
        <v>0</v>
      </c>
      <c r="P55" s="336">
        <f t="shared" ref="P55:P57" si="7">SUM(B55:O55)</f>
        <v>10447</v>
      </c>
      <c r="Q55" s="193">
        <f>P55/P58</f>
        <v>0.146560794601647</v>
      </c>
    </row>
    <row r="56" spans="1:17">
      <c r="A56" s="194" t="s">
        <v>24</v>
      </c>
      <c r="B56" s="353">
        <v>0</v>
      </c>
      <c r="C56" s="354">
        <v>534</v>
      </c>
      <c r="D56" s="354">
        <v>0</v>
      </c>
      <c r="E56" s="354">
        <v>83</v>
      </c>
      <c r="F56" s="354">
        <v>92</v>
      </c>
      <c r="G56" s="354">
        <v>40</v>
      </c>
      <c r="H56" s="354">
        <v>1764</v>
      </c>
      <c r="I56" s="354">
        <v>0</v>
      </c>
      <c r="J56" s="354">
        <v>0</v>
      </c>
      <c r="K56" s="354">
        <v>2578</v>
      </c>
      <c r="L56" s="354">
        <v>335</v>
      </c>
      <c r="M56" s="354">
        <v>232</v>
      </c>
      <c r="N56" s="354">
        <v>0</v>
      </c>
      <c r="O56" s="358">
        <v>961</v>
      </c>
      <c r="P56" s="338">
        <f t="shared" si="7"/>
        <v>6619</v>
      </c>
      <c r="Q56" s="199">
        <f>P56/P58</f>
        <v>9.2857844306336895E-2</v>
      </c>
    </row>
    <row r="57" spans="1:17" ht="16.5" thickBot="1">
      <c r="A57" s="200" t="s">
        <v>25</v>
      </c>
      <c r="B57" s="359">
        <v>0</v>
      </c>
      <c r="C57" s="360">
        <v>0</v>
      </c>
      <c r="D57" s="360">
        <v>0</v>
      </c>
      <c r="E57" s="360">
        <v>25</v>
      </c>
      <c r="F57" s="360">
        <v>0</v>
      </c>
      <c r="G57" s="360">
        <v>0</v>
      </c>
      <c r="H57" s="360">
        <v>6760</v>
      </c>
      <c r="I57" s="360">
        <v>0</v>
      </c>
      <c r="J57" s="360">
        <v>0</v>
      </c>
      <c r="K57" s="360">
        <v>1660</v>
      </c>
      <c r="L57" s="360">
        <v>249</v>
      </c>
      <c r="M57" s="360">
        <v>0</v>
      </c>
      <c r="N57" s="360">
        <v>0</v>
      </c>
      <c r="O57" s="361">
        <v>0</v>
      </c>
      <c r="P57" s="338">
        <f t="shared" si="7"/>
        <v>8694</v>
      </c>
      <c r="Q57" s="199">
        <f>P57/P58</f>
        <v>0.12196798585878425</v>
      </c>
    </row>
    <row r="58" spans="1:17" ht="16.5" thickBot="1">
      <c r="A58" s="201" t="s">
        <v>26</v>
      </c>
      <c r="B58" s="339">
        <f>SUM(B54:B57)</f>
        <v>350</v>
      </c>
      <c r="C58" s="203">
        <f t="shared" ref="C58:O58" si="8">SUM(C54:C57)</f>
        <v>1155</v>
      </c>
      <c r="D58" s="203">
        <f t="shared" si="8"/>
        <v>818</v>
      </c>
      <c r="E58" s="203">
        <f t="shared" si="8"/>
        <v>477</v>
      </c>
      <c r="F58" s="203">
        <f t="shared" si="8"/>
        <v>328</v>
      </c>
      <c r="G58" s="203">
        <f t="shared" si="8"/>
        <v>94</v>
      </c>
      <c r="H58" s="203">
        <f t="shared" si="8"/>
        <v>47070</v>
      </c>
      <c r="I58" s="203">
        <f t="shared" si="8"/>
        <v>1764</v>
      </c>
      <c r="J58" s="203">
        <f t="shared" si="8"/>
        <v>713</v>
      </c>
      <c r="K58" s="203">
        <f t="shared" si="8"/>
        <v>10185</v>
      </c>
      <c r="L58" s="203">
        <f t="shared" si="8"/>
        <v>3814</v>
      </c>
      <c r="M58" s="203">
        <f t="shared" si="8"/>
        <v>539</v>
      </c>
      <c r="N58" s="203">
        <f t="shared" si="8"/>
        <v>1899</v>
      </c>
      <c r="O58" s="352">
        <f t="shared" si="8"/>
        <v>2075</v>
      </c>
      <c r="P58" s="351">
        <f>SUM(B58:O58)</f>
        <v>71281</v>
      </c>
      <c r="Q58" s="206">
        <f>SUM(Q54:Q57)</f>
        <v>1</v>
      </c>
    </row>
    <row r="59" spans="1:17" ht="16.5" thickBot="1">
      <c r="A59" s="207" t="s">
        <v>27</v>
      </c>
      <c r="B59" s="342">
        <v>0</v>
      </c>
      <c r="C59" s="343">
        <v>0</v>
      </c>
      <c r="D59" s="343">
        <v>3</v>
      </c>
      <c r="E59" s="343">
        <v>0</v>
      </c>
      <c r="F59" s="343">
        <v>0</v>
      </c>
      <c r="G59" s="343">
        <v>18</v>
      </c>
      <c r="H59" s="343">
        <v>42</v>
      </c>
      <c r="I59" s="343">
        <v>12</v>
      </c>
      <c r="J59" s="343">
        <v>0</v>
      </c>
      <c r="K59" s="343">
        <v>0</v>
      </c>
      <c r="L59" s="343">
        <v>5</v>
      </c>
      <c r="M59" s="343">
        <v>0</v>
      </c>
      <c r="N59" s="343">
        <v>10</v>
      </c>
      <c r="O59" s="344">
        <v>8</v>
      </c>
      <c r="P59" s="345">
        <f>SUM(B59:O59)</f>
        <v>98</v>
      </c>
      <c r="Q59" s="346"/>
    </row>
    <row r="60" spans="1:17" ht="16.5" thickBot="1">
      <c r="A60" s="213" t="s">
        <v>28</v>
      </c>
      <c r="B60" s="347"/>
      <c r="C60" s="347"/>
      <c r="D60" s="347"/>
      <c r="E60" s="347"/>
      <c r="F60" s="347"/>
      <c r="G60" s="347"/>
      <c r="H60" s="347"/>
      <c r="I60" s="347"/>
      <c r="J60" s="347"/>
      <c r="K60" s="347"/>
      <c r="L60" s="348"/>
      <c r="M60" s="347"/>
      <c r="N60" s="347"/>
      <c r="O60" s="348"/>
      <c r="P60" s="216"/>
      <c r="Q60" s="217"/>
    </row>
    <row r="61" spans="1:17" ht="16.5" thickBot="1">
      <c r="A61" s="218" t="s">
        <v>29</v>
      </c>
      <c r="B61" s="219">
        <v>120</v>
      </c>
      <c r="C61" s="220" t="s">
        <v>30</v>
      </c>
      <c r="D61" s="221">
        <v>1315</v>
      </c>
      <c r="E61" s="220" t="s">
        <v>31</v>
      </c>
      <c r="F61" s="221">
        <v>108</v>
      </c>
      <c r="G61" s="222" t="s">
        <v>32</v>
      </c>
      <c r="H61" s="223">
        <v>140</v>
      </c>
      <c r="I61" s="364" t="s">
        <v>33</v>
      </c>
      <c r="J61" s="365"/>
      <c r="K61" s="224">
        <v>28</v>
      </c>
      <c r="L61" s="225" t="s">
        <v>34</v>
      </c>
      <c r="M61" s="226">
        <v>114</v>
      </c>
      <c r="N61" s="225" t="s">
        <v>35</v>
      </c>
      <c r="O61" s="224">
        <v>63</v>
      </c>
      <c r="P61" s="227">
        <f>B61+C62+D61+F61+H61+K61+M61+O61</f>
        <v>1888</v>
      </c>
      <c r="Q61" s="228"/>
    </row>
    <row r="62" spans="1:17" ht="16.5" thickBot="1">
      <c r="A62" s="229"/>
      <c r="B62" s="228"/>
      <c r="C62" s="230"/>
      <c r="D62" s="230"/>
      <c r="E62" s="230"/>
      <c r="F62" s="230"/>
      <c r="G62" s="230"/>
      <c r="H62" s="230"/>
      <c r="I62" s="230"/>
      <c r="J62" s="230"/>
      <c r="K62" s="230"/>
      <c r="L62" s="230"/>
      <c r="O62" s="231" t="s">
        <v>36</v>
      </c>
      <c r="P62" s="232">
        <v>0</v>
      </c>
      <c r="Q62" s="230"/>
    </row>
    <row r="63" spans="1:17" ht="16.5" thickBot="1">
      <c r="A63" s="233"/>
      <c r="B63" s="230"/>
      <c r="C63" s="230"/>
      <c r="D63" s="230"/>
      <c r="E63" s="230"/>
      <c r="F63" s="230"/>
      <c r="G63" s="230"/>
      <c r="H63" s="230"/>
      <c r="I63" s="234"/>
      <c r="J63" s="230"/>
      <c r="K63" s="230"/>
      <c r="L63" s="230"/>
      <c r="M63" s="230"/>
      <c r="N63" s="230"/>
      <c r="O63" s="235" t="s">
        <v>75</v>
      </c>
      <c r="P63" s="236">
        <f>P58+P59+P61+P62</f>
        <v>73267</v>
      </c>
      <c r="Q63" s="228"/>
    </row>
    <row r="64" spans="1:17" ht="16.5" thickBot="1">
      <c r="A64" s="237"/>
      <c r="B64" s="238"/>
      <c r="C64" s="238"/>
      <c r="D64" s="238"/>
      <c r="E64" s="238"/>
      <c r="F64" s="230"/>
      <c r="G64" s="238"/>
      <c r="H64" s="238"/>
      <c r="I64" s="238"/>
      <c r="J64" s="238"/>
      <c r="K64" s="238"/>
      <c r="L64" s="238"/>
      <c r="M64" s="238"/>
      <c r="N64" s="238"/>
      <c r="O64" s="239" t="s">
        <v>38</v>
      </c>
      <c r="P64" s="227">
        <v>72968</v>
      </c>
      <c r="Q64" s="228"/>
    </row>
    <row r="65" spans="1:17" ht="16.5" thickBot="1">
      <c r="A65" s="233"/>
      <c r="B65" s="238"/>
      <c r="C65" s="238"/>
      <c r="D65" s="238"/>
      <c r="E65" s="238"/>
      <c r="F65" s="230"/>
      <c r="G65" s="238"/>
      <c r="H65" s="238" t="s">
        <v>39</v>
      </c>
      <c r="I65" s="238"/>
      <c r="J65" s="238"/>
      <c r="K65" s="238"/>
      <c r="L65" s="238"/>
      <c r="M65" s="238"/>
      <c r="N65" s="238"/>
      <c r="O65" s="239" t="s">
        <v>40</v>
      </c>
      <c r="P65" s="240">
        <f>P63-P64</f>
        <v>299</v>
      </c>
      <c r="Q65" s="228"/>
    </row>
    <row r="66" spans="1:17">
      <c r="A66" s="243"/>
      <c r="B66" s="241"/>
      <c r="C66" s="241"/>
      <c r="D66" s="241"/>
      <c r="E66" s="241"/>
      <c r="F66" s="349"/>
      <c r="G66" s="241"/>
      <c r="H66" s="241"/>
      <c r="I66" s="241"/>
      <c r="J66" s="241"/>
      <c r="K66" s="241"/>
      <c r="L66" s="241"/>
      <c r="M66" s="241"/>
      <c r="N66" s="241"/>
      <c r="O66" s="241"/>
      <c r="P66" s="241"/>
      <c r="Q66" s="242"/>
    </row>
    <row r="67" spans="1:17">
      <c r="A67" s="350" t="s">
        <v>41</v>
      </c>
      <c r="B67" s="241"/>
      <c r="C67" s="241"/>
      <c r="D67" s="241"/>
      <c r="E67" s="241"/>
      <c r="F67" s="241"/>
      <c r="G67" s="241"/>
      <c r="H67" s="241"/>
      <c r="I67" s="241"/>
      <c r="J67" s="241"/>
      <c r="K67" s="241"/>
      <c r="L67" s="241"/>
      <c r="M67" s="241"/>
      <c r="N67" s="241"/>
      <c r="O67" s="241" t="s">
        <v>39</v>
      </c>
      <c r="P67" s="241"/>
      <c r="Q67" s="242"/>
    </row>
    <row r="68" spans="1:17">
      <c r="A68" s="284"/>
    </row>
    <row r="75" spans="1:17">
      <c r="B75" s="177" t="s">
        <v>76</v>
      </c>
    </row>
  </sheetData>
  <mergeCells count="21">
    <mergeCell ref="B25:D25"/>
    <mergeCell ref="A1:Q1"/>
    <mergeCell ref="A2:Q2"/>
    <mergeCell ref="A3:Q3"/>
    <mergeCell ref="P4:P5"/>
    <mergeCell ref="Q4:Q5"/>
    <mergeCell ref="I13:J13"/>
    <mergeCell ref="B20:M20"/>
    <mergeCell ref="B21:C21"/>
    <mergeCell ref="B22:C22"/>
    <mergeCell ref="B23:C23"/>
    <mergeCell ref="B24:C24"/>
    <mergeCell ref="A50:Q50"/>
    <mergeCell ref="A51:Q51"/>
    <mergeCell ref="I61:J61"/>
    <mergeCell ref="A32:Q32"/>
    <mergeCell ref="A33:Q33"/>
    <mergeCell ref="A34:Q34"/>
    <mergeCell ref="A35:Q35"/>
    <mergeCell ref="I45:J45"/>
    <mergeCell ref="A49:Q49"/>
  </mergeCells>
  <pageMargins left="0.7" right="0.7" top="0.75" bottom="0.75" header="0.3" footer="0.3"/>
  <pageSetup scale="50" orientation="landscape" horizontalDpi="1200" verticalDpi="1200"/>
  <rowBreaks count="1" manualBreakCount="1">
    <brk id="3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AA3FA-3A85-4AEE-8899-B11196996D39}">
  <dimension ref="A1:Q68"/>
  <sheetViews>
    <sheetView showGridLines="0" topLeftCell="A4" zoomScaleNormal="100" zoomScaleSheetLayoutView="85" workbookViewId="0">
      <selection activeCell="O16" sqref="O16"/>
    </sheetView>
  </sheetViews>
  <sheetFormatPr defaultColWidth="8.6640625" defaultRowHeight="15.95"/>
  <cols>
    <col min="1" max="1" width="23.109375" style="177" customWidth="1"/>
    <col min="2" max="2" width="8.6640625" style="177"/>
    <col min="3" max="3" width="9.88671875" style="177" customWidth="1"/>
    <col min="4" max="4" width="10.6640625" style="177" customWidth="1"/>
    <col min="5" max="5" width="10.44140625" style="177" customWidth="1"/>
    <col min="6" max="6" width="10.21875" style="177" customWidth="1"/>
    <col min="7" max="7" width="8.6640625" style="177"/>
    <col min="8" max="8" width="9.33203125" style="177" bestFit="1" customWidth="1"/>
    <col min="9" max="10" width="8.6640625" style="177"/>
    <col min="11" max="11" width="11.77734375" style="177" customWidth="1"/>
    <col min="12" max="12" width="10.88671875" style="177" customWidth="1"/>
    <col min="13" max="13" width="9.109375" style="177" customWidth="1"/>
    <col min="14" max="16" width="8.6640625" style="177"/>
    <col min="17" max="17" width="9.5546875" style="177" bestFit="1" customWidth="1"/>
    <col min="18" max="16384" width="8.6640625" style="177"/>
  </cols>
  <sheetData>
    <row r="1" spans="1:17" ht="23.45">
      <c r="A1" s="366" t="s">
        <v>0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</row>
    <row r="2" spans="1:17" ht="21">
      <c r="A2" s="362" t="s">
        <v>71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</row>
    <row r="3" spans="1:17" ht="21">
      <c r="A3" s="363" t="s">
        <v>2</v>
      </c>
      <c r="B3" s="363"/>
      <c r="C3" s="363"/>
      <c r="D3" s="363"/>
      <c r="E3" s="363"/>
      <c r="F3" s="363"/>
      <c r="G3" s="363"/>
      <c r="H3" s="363"/>
      <c r="I3" s="363"/>
      <c r="J3" s="363"/>
      <c r="K3" s="363"/>
      <c r="L3" s="363"/>
      <c r="M3" s="363"/>
      <c r="N3" s="363"/>
      <c r="O3" s="363"/>
      <c r="P3" s="363"/>
      <c r="Q3" s="363"/>
    </row>
    <row r="4" spans="1:17">
      <c r="A4" s="178" t="s">
        <v>3</v>
      </c>
      <c r="B4" s="179">
        <v>1</v>
      </c>
      <c r="C4" s="180">
        <v>3</v>
      </c>
      <c r="D4" s="180">
        <v>5</v>
      </c>
      <c r="E4" s="180">
        <v>7</v>
      </c>
      <c r="F4" s="181" t="s">
        <v>4</v>
      </c>
      <c r="G4" s="180">
        <v>29</v>
      </c>
      <c r="H4" s="180">
        <v>13</v>
      </c>
      <c r="I4" s="180">
        <v>15</v>
      </c>
      <c r="J4" s="180">
        <v>17</v>
      </c>
      <c r="K4" s="180">
        <v>19</v>
      </c>
      <c r="L4" s="180">
        <v>21</v>
      </c>
      <c r="M4" s="180">
        <v>23</v>
      </c>
      <c r="N4" s="180">
        <v>25</v>
      </c>
      <c r="O4" s="182">
        <v>27</v>
      </c>
      <c r="P4" s="384" t="s">
        <v>5</v>
      </c>
      <c r="Q4" s="384" t="s">
        <v>6</v>
      </c>
    </row>
    <row r="5" spans="1:17" ht="29.45">
      <c r="A5" s="183" t="s">
        <v>7</v>
      </c>
      <c r="B5" s="184" t="s">
        <v>8</v>
      </c>
      <c r="C5" s="185" t="s">
        <v>9</v>
      </c>
      <c r="D5" s="185" t="s">
        <v>10</v>
      </c>
      <c r="E5" s="185" t="s">
        <v>11</v>
      </c>
      <c r="F5" s="186" t="s">
        <v>12</v>
      </c>
      <c r="G5" s="185" t="s">
        <v>13</v>
      </c>
      <c r="H5" s="185" t="s">
        <v>14</v>
      </c>
      <c r="I5" s="185" t="s">
        <v>15</v>
      </c>
      <c r="J5" s="185" t="s">
        <v>16</v>
      </c>
      <c r="K5" s="185" t="s">
        <v>17</v>
      </c>
      <c r="L5" s="185" t="s">
        <v>18</v>
      </c>
      <c r="M5" s="185" t="s">
        <v>19</v>
      </c>
      <c r="N5" s="185" t="s">
        <v>20</v>
      </c>
      <c r="O5" s="187" t="s">
        <v>21</v>
      </c>
      <c r="P5" s="385"/>
      <c r="Q5" s="386"/>
    </row>
    <row r="6" spans="1:17">
      <c r="A6" s="188" t="s">
        <v>22</v>
      </c>
      <c r="B6" s="189">
        <v>283</v>
      </c>
      <c r="C6" s="190">
        <v>621</v>
      </c>
      <c r="D6" s="190">
        <v>577</v>
      </c>
      <c r="E6" s="190">
        <v>254</v>
      </c>
      <c r="F6" s="190">
        <v>236</v>
      </c>
      <c r="G6" s="190">
        <v>54</v>
      </c>
      <c r="H6" s="190">
        <v>30850</v>
      </c>
      <c r="I6" s="190">
        <v>913</v>
      </c>
      <c r="J6" s="190">
        <v>471</v>
      </c>
      <c r="K6" s="190">
        <v>5947</v>
      </c>
      <c r="L6" s="190">
        <v>2751</v>
      </c>
      <c r="M6" s="190">
        <v>307</v>
      </c>
      <c r="N6" s="190">
        <v>1143</v>
      </c>
      <c r="O6" s="191">
        <v>1114</v>
      </c>
      <c r="P6" s="192">
        <f>SUM(B6:O6)</f>
        <v>45521</v>
      </c>
      <c r="Q6" s="193">
        <f>P6/P10</f>
        <v>0.63861337523323181</v>
      </c>
    </row>
    <row r="7" spans="1:17">
      <c r="A7" s="194" t="s">
        <v>23</v>
      </c>
      <c r="B7" s="195">
        <v>67</v>
      </c>
      <c r="C7" s="196">
        <v>0</v>
      </c>
      <c r="D7" s="196">
        <v>241</v>
      </c>
      <c r="E7" s="196">
        <v>115</v>
      </c>
      <c r="F7" s="196">
        <v>0</v>
      </c>
      <c r="G7" s="196">
        <v>0</v>
      </c>
      <c r="H7" s="196">
        <v>7696</v>
      </c>
      <c r="I7" s="196">
        <v>851</v>
      </c>
      <c r="J7" s="196">
        <v>242</v>
      </c>
      <c r="K7" s="196">
        <v>0</v>
      </c>
      <c r="L7" s="196">
        <v>479</v>
      </c>
      <c r="M7" s="196">
        <v>0</v>
      </c>
      <c r="N7" s="196">
        <v>756</v>
      </c>
      <c r="O7" s="197">
        <v>0</v>
      </c>
      <c r="P7" s="192">
        <f t="shared" ref="P7:P11" si="0">SUM(B7:O7)</f>
        <v>10447</v>
      </c>
      <c r="Q7" s="193">
        <f>P7/P10</f>
        <v>0.146560794601647</v>
      </c>
    </row>
    <row r="8" spans="1:17">
      <c r="A8" s="194" t="s">
        <v>24</v>
      </c>
      <c r="B8" s="195">
        <v>0</v>
      </c>
      <c r="C8" s="196">
        <v>534</v>
      </c>
      <c r="D8" s="196">
        <v>0</v>
      </c>
      <c r="E8" s="196">
        <v>83</v>
      </c>
      <c r="F8" s="196">
        <v>92</v>
      </c>
      <c r="G8" s="196">
        <v>40</v>
      </c>
      <c r="H8" s="196">
        <v>1764</v>
      </c>
      <c r="I8" s="196">
        <v>0</v>
      </c>
      <c r="J8" s="196">
        <v>0</v>
      </c>
      <c r="K8" s="196">
        <v>2578</v>
      </c>
      <c r="L8" s="196">
        <v>335</v>
      </c>
      <c r="M8" s="196">
        <v>232</v>
      </c>
      <c r="N8" s="196">
        <v>0</v>
      </c>
      <c r="O8" s="197">
        <v>961</v>
      </c>
      <c r="P8" s="198">
        <f t="shared" si="0"/>
        <v>6619</v>
      </c>
      <c r="Q8" s="199">
        <f>P8/P10</f>
        <v>9.2857844306336895E-2</v>
      </c>
    </row>
    <row r="9" spans="1:17">
      <c r="A9" s="200" t="s">
        <v>25</v>
      </c>
      <c r="B9" s="195">
        <v>0</v>
      </c>
      <c r="C9" s="196">
        <v>0</v>
      </c>
      <c r="D9" s="196">
        <v>0</v>
      </c>
      <c r="E9" s="196">
        <v>25</v>
      </c>
      <c r="F9" s="196">
        <v>0</v>
      </c>
      <c r="G9" s="196">
        <v>0</v>
      </c>
      <c r="H9" s="196">
        <v>6760</v>
      </c>
      <c r="I9" s="196">
        <v>0</v>
      </c>
      <c r="J9" s="196">
        <v>0</v>
      </c>
      <c r="K9" s="196">
        <v>1660</v>
      </c>
      <c r="L9" s="196">
        <v>249</v>
      </c>
      <c r="M9" s="196">
        <v>0</v>
      </c>
      <c r="N9" s="196">
        <v>0</v>
      </c>
      <c r="O9" s="197">
        <v>0</v>
      </c>
      <c r="P9" s="198">
        <f>SUM(B9:O9)</f>
        <v>8694</v>
      </c>
      <c r="Q9" s="199">
        <f>P9/P10</f>
        <v>0.12196798585878425</v>
      </c>
    </row>
    <row r="10" spans="1:17">
      <c r="A10" s="201" t="s">
        <v>26</v>
      </c>
      <c r="B10" s="202">
        <v>350</v>
      </c>
      <c r="C10" s="203">
        <v>1155</v>
      </c>
      <c r="D10" s="203">
        <v>818</v>
      </c>
      <c r="E10" s="203">
        <v>477</v>
      </c>
      <c r="F10" s="203">
        <v>328</v>
      </c>
      <c r="G10" s="203">
        <v>94</v>
      </c>
      <c r="H10" s="203">
        <v>47070</v>
      </c>
      <c r="I10" s="203">
        <v>1764</v>
      </c>
      <c r="J10" s="203">
        <v>713</v>
      </c>
      <c r="K10" s="203">
        <v>10185</v>
      </c>
      <c r="L10" s="203">
        <v>3814</v>
      </c>
      <c r="M10" s="203">
        <v>539</v>
      </c>
      <c r="N10" s="203">
        <v>1899</v>
      </c>
      <c r="O10" s="204">
        <v>2075</v>
      </c>
      <c r="P10" s="205">
        <f>SUM(B10:O10)</f>
        <v>71281</v>
      </c>
      <c r="Q10" s="206">
        <f>SUM(Q6:Q9)</f>
        <v>1</v>
      </c>
    </row>
    <row r="11" spans="1:17">
      <c r="A11" s="207" t="s">
        <v>27</v>
      </c>
      <c r="B11" s="208">
        <v>0</v>
      </c>
      <c r="C11" s="209">
        <v>0</v>
      </c>
      <c r="D11" s="209">
        <v>3</v>
      </c>
      <c r="E11" s="209">
        <v>0</v>
      </c>
      <c r="F11" s="209">
        <v>0</v>
      </c>
      <c r="G11" s="209">
        <v>18</v>
      </c>
      <c r="H11" s="209">
        <v>42</v>
      </c>
      <c r="I11" s="209">
        <v>12</v>
      </c>
      <c r="J11" s="209">
        <v>0</v>
      </c>
      <c r="K11" s="209">
        <v>0</v>
      </c>
      <c r="L11" s="209">
        <v>5</v>
      </c>
      <c r="M11" s="209">
        <v>0</v>
      </c>
      <c r="N11" s="209">
        <v>10</v>
      </c>
      <c r="O11" s="210">
        <v>8</v>
      </c>
      <c r="P11" s="211">
        <f t="shared" si="0"/>
        <v>98</v>
      </c>
      <c r="Q11" s="212"/>
    </row>
    <row r="12" spans="1:17">
      <c r="A12" s="213" t="s">
        <v>28</v>
      </c>
      <c r="B12" s="214"/>
      <c r="C12" s="214"/>
      <c r="D12" s="214"/>
      <c r="E12" s="214"/>
      <c r="F12" s="214"/>
      <c r="G12" s="214"/>
      <c r="H12" s="214"/>
      <c r="I12" s="214"/>
      <c r="J12" s="214"/>
      <c r="K12" s="214"/>
      <c r="L12" s="215"/>
      <c r="M12" s="214"/>
      <c r="N12" s="214"/>
      <c r="O12" s="215"/>
      <c r="P12" s="216"/>
      <c r="Q12" s="217"/>
    </row>
    <row r="13" spans="1:17">
      <c r="A13" s="218" t="s">
        <v>29</v>
      </c>
      <c r="B13" s="219">
        <v>120</v>
      </c>
      <c r="C13" s="220" t="s">
        <v>30</v>
      </c>
      <c r="D13" s="221">
        <v>1315</v>
      </c>
      <c r="E13" s="220" t="s">
        <v>31</v>
      </c>
      <c r="F13" s="221">
        <v>108</v>
      </c>
      <c r="G13" s="222" t="s">
        <v>32</v>
      </c>
      <c r="H13" s="223">
        <v>140</v>
      </c>
      <c r="I13" s="364" t="s">
        <v>33</v>
      </c>
      <c r="J13" s="365"/>
      <c r="K13" s="224">
        <v>28</v>
      </c>
      <c r="L13" s="225" t="s">
        <v>34</v>
      </c>
      <c r="M13" s="226">
        <v>114</v>
      </c>
      <c r="N13" s="225" t="s">
        <v>35</v>
      </c>
      <c r="O13" s="224">
        <v>63</v>
      </c>
      <c r="P13" s="227">
        <f>B13+C14+D13+F13+H13+K13+M13+O13</f>
        <v>1888</v>
      </c>
      <c r="Q13" s="228"/>
    </row>
    <row r="14" spans="1:17">
      <c r="A14" s="229"/>
      <c r="B14" s="228"/>
      <c r="C14" s="230"/>
      <c r="D14" s="230"/>
      <c r="E14" s="230"/>
      <c r="F14" s="230"/>
      <c r="G14" s="230"/>
      <c r="H14" s="230"/>
      <c r="I14" s="230"/>
      <c r="J14" s="230"/>
      <c r="K14" s="230"/>
      <c r="L14" s="230"/>
      <c r="O14" s="231" t="s">
        <v>36</v>
      </c>
      <c r="P14" s="232">
        <v>0</v>
      </c>
      <c r="Q14" s="230"/>
    </row>
    <row r="15" spans="1:17">
      <c r="A15" s="233"/>
      <c r="B15" s="230"/>
      <c r="C15" s="230"/>
      <c r="D15" s="230"/>
      <c r="E15" s="230"/>
      <c r="F15" s="230"/>
      <c r="G15" s="230"/>
      <c r="H15" s="230"/>
      <c r="I15" s="234"/>
      <c r="J15" s="230"/>
      <c r="K15" s="230"/>
      <c r="L15" s="230"/>
      <c r="M15" s="230"/>
      <c r="N15" s="230"/>
      <c r="O15" s="235" t="s">
        <v>37</v>
      </c>
      <c r="P15" s="236">
        <f>P10+P11+P13</f>
        <v>73267</v>
      </c>
      <c r="Q15" s="228"/>
    </row>
    <row r="16" spans="1:17">
      <c r="A16" s="237"/>
      <c r="B16" s="238"/>
      <c r="C16" s="238"/>
      <c r="D16" s="238"/>
      <c r="E16" s="238"/>
      <c r="F16" s="230"/>
      <c r="G16" s="238"/>
      <c r="H16" s="238"/>
      <c r="I16" s="238"/>
      <c r="J16" s="238"/>
      <c r="K16" s="238"/>
      <c r="L16" s="238"/>
      <c r="M16" s="238"/>
      <c r="N16" s="238"/>
      <c r="O16" s="239" t="s">
        <v>38</v>
      </c>
      <c r="P16" s="227">
        <f>P63</f>
        <v>72968</v>
      </c>
      <c r="Q16" s="228"/>
    </row>
    <row r="17" spans="1:17">
      <c r="A17" s="233"/>
      <c r="B17" s="238"/>
      <c r="C17" s="238"/>
      <c r="D17" s="238"/>
      <c r="E17" s="238"/>
      <c r="F17" s="230"/>
      <c r="G17" s="238"/>
      <c r="H17" s="238" t="s">
        <v>39</v>
      </c>
      <c r="I17" s="238"/>
      <c r="J17" s="238"/>
      <c r="K17" s="238"/>
      <c r="L17" s="238"/>
      <c r="M17" s="238"/>
      <c r="N17" s="238"/>
      <c r="O17" s="239" t="s">
        <v>40</v>
      </c>
      <c r="P17" s="240">
        <f>P15-P16</f>
        <v>299</v>
      </c>
      <c r="Q17" s="228"/>
    </row>
    <row r="18" spans="1:17">
      <c r="A18" s="229" t="s">
        <v>41</v>
      </c>
      <c r="B18" s="241"/>
      <c r="C18" s="241"/>
      <c r="D18" s="241"/>
      <c r="E18" s="241"/>
      <c r="F18" s="241"/>
      <c r="G18" s="241"/>
      <c r="H18" s="241"/>
      <c r="I18" s="241"/>
      <c r="J18" s="241"/>
      <c r="K18" s="241"/>
      <c r="L18" s="241"/>
      <c r="M18" s="241"/>
      <c r="N18" s="241"/>
      <c r="O18" s="241" t="s">
        <v>39</v>
      </c>
      <c r="P18" s="241"/>
      <c r="Q18" s="242"/>
    </row>
    <row r="19" spans="1:17">
      <c r="A19" s="243"/>
      <c r="B19" s="241"/>
      <c r="C19" s="241"/>
      <c r="D19" s="241"/>
      <c r="E19" s="241"/>
      <c r="F19" s="241"/>
      <c r="G19" s="241"/>
      <c r="H19" s="241"/>
      <c r="I19" s="241"/>
      <c r="J19" s="241"/>
      <c r="K19" s="241"/>
      <c r="L19" s="241"/>
      <c r="M19" s="241"/>
      <c r="N19" s="241"/>
      <c r="O19" s="241"/>
      <c r="P19" s="241"/>
      <c r="Q19" s="242"/>
    </row>
    <row r="20" spans="1:17" ht="21">
      <c r="A20" s="244"/>
      <c r="B20" s="370" t="s">
        <v>42</v>
      </c>
      <c r="C20" s="371"/>
      <c r="D20" s="371"/>
      <c r="E20" s="371"/>
      <c r="F20" s="371"/>
      <c r="G20" s="371"/>
      <c r="H20" s="371"/>
      <c r="I20" s="371"/>
      <c r="J20" s="371"/>
      <c r="K20" s="371"/>
      <c r="L20" s="371"/>
      <c r="M20" s="372"/>
      <c r="N20" s="244"/>
      <c r="O20" s="244"/>
      <c r="P20" s="244"/>
      <c r="Q20" s="244"/>
    </row>
    <row r="21" spans="1:17" ht="43.5">
      <c r="B21" s="373" t="s">
        <v>43</v>
      </c>
      <c r="C21" s="374"/>
      <c r="D21" s="245" t="s">
        <v>44</v>
      </c>
      <c r="E21" s="246" t="s">
        <v>45</v>
      </c>
      <c r="F21" s="247" t="s">
        <v>46</v>
      </c>
      <c r="G21" s="248" t="s">
        <v>47</v>
      </c>
      <c r="H21" s="249" t="s">
        <v>48</v>
      </c>
      <c r="I21" s="250" t="s">
        <v>49</v>
      </c>
      <c r="J21" s="251" t="s">
        <v>22</v>
      </c>
      <c r="K21" s="252" t="s">
        <v>50</v>
      </c>
      <c r="L21" s="253" t="s">
        <v>51</v>
      </c>
      <c r="M21" s="254" t="s">
        <v>52</v>
      </c>
      <c r="P21" s="255"/>
      <c r="Q21" s="255"/>
    </row>
    <row r="22" spans="1:17" ht="18.600000000000001" customHeight="1">
      <c r="B22" s="375" t="s">
        <v>53</v>
      </c>
      <c r="C22" s="376"/>
      <c r="D22" s="256" t="s">
        <v>54</v>
      </c>
      <c r="E22" s="257">
        <f>E7+L7+H7</f>
        <v>8290</v>
      </c>
      <c r="F22" s="258">
        <f>E9+L9+H9</f>
        <v>7034</v>
      </c>
      <c r="G22" s="259">
        <f>E8+L8+H8</f>
        <v>2182</v>
      </c>
      <c r="H22" s="260">
        <f>SUM(E22:G22)</f>
        <v>17506</v>
      </c>
      <c r="I22" s="261">
        <f>(H22/H25)</f>
        <v>0.67958074534161494</v>
      </c>
      <c r="J22" s="262">
        <f>E6+L6+H6</f>
        <v>33855</v>
      </c>
      <c r="K22" s="263">
        <f>J22/J25</f>
        <v>0.74372267744557452</v>
      </c>
      <c r="L22" s="264">
        <f>SUM(H22+J22)</f>
        <v>51361</v>
      </c>
      <c r="M22" s="265">
        <f>L22/L25</f>
        <v>0.72054264109650534</v>
      </c>
      <c r="P22" s="255"/>
      <c r="Q22" s="255"/>
    </row>
    <row r="23" spans="1:17" ht="44.45" customHeight="1">
      <c r="B23" s="377" t="s">
        <v>55</v>
      </c>
      <c r="C23" s="378"/>
      <c r="D23" s="266" t="s">
        <v>56</v>
      </c>
      <c r="E23" s="267">
        <f>B7+D7+I7+J7+N7</f>
        <v>2157</v>
      </c>
      <c r="F23" s="268" t="s">
        <v>57</v>
      </c>
      <c r="G23" s="269" t="s">
        <v>57</v>
      </c>
      <c r="H23" s="270">
        <f>SUM(E23:G23)</f>
        <v>2157</v>
      </c>
      <c r="I23" s="271">
        <f>H23/H25</f>
        <v>8.3734472049689437E-2</v>
      </c>
      <c r="J23" s="272">
        <f>B6+D6+I6+J6+N6</f>
        <v>3387</v>
      </c>
      <c r="K23" s="273">
        <f>J23/J25</f>
        <v>7.4405219568990141E-2</v>
      </c>
      <c r="L23" s="274">
        <f>SUM(H23+J23)</f>
        <v>5544</v>
      </c>
      <c r="M23" s="275">
        <f>L23/L25</f>
        <v>7.7776686634587061E-2</v>
      </c>
      <c r="P23" s="255"/>
      <c r="Q23" s="255"/>
    </row>
    <row r="24" spans="1:17" ht="53.1" customHeight="1">
      <c r="B24" s="379" t="s">
        <v>58</v>
      </c>
      <c r="C24" s="380"/>
      <c r="D24" s="276" t="s">
        <v>59</v>
      </c>
      <c r="E24" s="267" t="s">
        <v>57</v>
      </c>
      <c r="F24" s="268">
        <f>K9+M9+C9+F9+G9+O9</f>
        <v>1660</v>
      </c>
      <c r="G24" s="269">
        <f>K8+M8+C8+F8+G8+O8</f>
        <v>4437</v>
      </c>
      <c r="H24" s="270">
        <f>SUM(E24:G24)</f>
        <v>6097</v>
      </c>
      <c r="I24" s="271">
        <f>H24/H25</f>
        <v>0.23668478260869566</v>
      </c>
      <c r="J24" s="272">
        <f>K6+M6+C6+F6+G6+O6</f>
        <v>8279</v>
      </c>
      <c r="K24" s="273">
        <f>J24/J25</f>
        <v>0.1818721029854353</v>
      </c>
      <c r="L24" s="274">
        <f>SUM(H24+J24)</f>
        <v>14376</v>
      </c>
      <c r="M24" s="275">
        <f>L24/L25</f>
        <v>0.20168067226890757</v>
      </c>
      <c r="P24" s="255"/>
      <c r="Q24" s="255"/>
    </row>
    <row r="25" spans="1:17" ht="18.600000000000001">
      <c r="B25" s="381" t="s">
        <v>60</v>
      </c>
      <c r="C25" s="382"/>
      <c r="D25" s="383"/>
      <c r="E25" s="277">
        <f>SUM(E22:E24)</f>
        <v>10447</v>
      </c>
      <c r="F25" s="278">
        <f>SUM(F22:F24)</f>
        <v>8694</v>
      </c>
      <c r="G25" s="279">
        <f>SUM(G22:G24)</f>
        <v>6619</v>
      </c>
      <c r="H25" s="277">
        <f>SUM(E25:G25)</f>
        <v>25760</v>
      </c>
      <c r="I25" s="280">
        <f>SUM(I22:I24)</f>
        <v>1</v>
      </c>
      <c r="J25" s="281">
        <f>SUM(J22:J24)</f>
        <v>45521</v>
      </c>
      <c r="K25" s="282">
        <f>SUM(K22:K24)</f>
        <v>1</v>
      </c>
      <c r="L25" s="283">
        <f>SUM(L22:L24)</f>
        <v>71281</v>
      </c>
      <c r="M25" s="280">
        <f>SUM(M22:M24)</f>
        <v>1</v>
      </c>
      <c r="P25" s="255"/>
      <c r="Q25" s="255"/>
    </row>
    <row r="26" spans="1:17">
      <c r="A26" s="243"/>
      <c r="B26" s="241"/>
      <c r="C26" s="241"/>
      <c r="D26" s="241"/>
      <c r="E26" s="241"/>
      <c r="F26" s="241"/>
      <c r="G26" s="241"/>
      <c r="H26" s="241"/>
      <c r="I26" s="241"/>
      <c r="J26" s="241"/>
      <c r="K26" s="241"/>
      <c r="L26" s="241"/>
      <c r="M26" s="241"/>
      <c r="N26" s="241"/>
      <c r="O26" s="241"/>
      <c r="P26" s="241"/>
      <c r="Q26" s="242"/>
    </row>
    <row r="27" spans="1:17">
      <c r="A27" s="243"/>
      <c r="B27" s="241"/>
      <c r="C27" s="241"/>
      <c r="D27" s="241"/>
      <c r="E27" s="241"/>
      <c r="F27" s="241"/>
      <c r="G27" s="241"/>
      <c r="H27" s="241"/>
      <c r="I27" s="241"/>
      <c r="J27" s="241"/>
      <c r="K27" s="241"/>
      <c r="L27" s="241"/>
      <c r="M27" s="241"/>
      <c r="N27" s="241"/>
      <c r="O27" s="241"/>
      <c r="P27" s="241"/>
      <c r="Q27" s="242"/>
    </row>
    <row r="28" spans="1:17">
      <c r="A28" s="243"/>
      <c r="B28" s="241"/>
      <c r="C28" s="241"/>
      <c r="D28" s="241"/>
      <c r="E28" s="241"/>
      <c r="F28" s="241"/>
      <c r="O28" s="241"/>
      <c r="P28" s="241"/>
      <c r="Q28" s="242"/>
    </row>
    <row r="29" spans="1:17">
      <c r="B29" s="284"/>
      <c r="C29" s="284"/>
      <c r="D29" s="284"/>
      <c r="E29" s="284"/>
      <c r="F29" s="284"/>
      <c r="O29" s="284"/>
      <c r="P29" s="284"/>
      <c r="Q29" s="284"/>
    </row>
    <row r="30" spans="1:17">
      <c r="A30" s="285" t="s">
        <v>61</v>
      </c>
      <c r="B30" s="284"/>
      <c r="C30" s="284"/>
      <c r="D30" s="284"/>
      <c r="E30" s="284"/>
      <c r="F30" s="284"/>
      <c r="O30" s="284"/>
      <c r="P30" s="284"/>
      <c r="Q30" s="284"/>
    </row>
    <row r="31" spans="1:17">
      <c r="A31" s="285" t="s">
        <v>62</v>
      </c>
      <c r="B31" s="284"/>
      <c r="C31" s="284"/>
    </row>
    <row r="32" spans="1:17" ht="23.45">
      <c r="A32" s="366" t="s">
        <v>63</v>
      </c>
      <c r="B32" s="413"/>
      <c r="C32" s="413"/>
      <c r="D32" s="413"/>
      <c r="E32" s="413"/>
      <c r="F32" s="413"/>
      <c r="G32" s="413"/>
      <c r="H32" s="413"/>
      <c r="I32" s="413"/>
      <c r="J32" s="413"/>
      <c r="K32" s="413"/>
      <c r="L32" s="413"/>
      <c r="M32" s="413"/>
      <c r="N32" s="413"/>
      <c r="O32" s="413"/>
      <c r="P32" s="413"/>
      <c r="Q32" s="413"/>
    </row>
    <row r="33" spans="1:17" ht="21">
      <c r="A33" s="363" t="s">
        <v>64</v>
      </c>
      <c r="B33" s="363"/>
      <c r="C33" s="363"/>
      <c r="D33" s="363"/>
      <c r="E33" s="363"/>
      <c r="F33" s="363"/>
      <c r="G33" s="363"/>
      <c r="H33" s="363"/>
      <c r="I33" s="363"/>
      <c r="J33" s="363"/>
      <c r="K33" s="363"/>
      <c r="L33" s="363"/>
      <c r="M33" s="363"/>
      <c r="N33" s="363"/>
      <c r="O33" s="363"/>
      <c r="P33" s="363"/>
      <c r="Q33" s="363"/>
    </row>
    <row r="34" spans="1:17" ht="21">
      <c r="A34" s="367" t="str">
        <f>A50&amp;" to "&amp;A2</f>
        <v>March 1, 2025 to April 1, 2025</v>
      </c>
      <c r="B34" s="367"/>
      <c r="C34" s="367"/>
      <c r="D34" s="367"/>
      <c r="E34" s="367"/>
      <c r="F34" s="367"/>
      <c r="G34" s="367"/>
      <c r="H34" s="367"/>
      <c r="I34" s="367"/>
      <c r="J34" s="367"/>
      <c r="K34" s="367"/>
      <c r="L34" s="367"/>
      <c r="M34" s="367"/>
      <c r="N34" s="367"/>
      <c r="O34" s="367"/>
      <c r="P34" s="367"/>
      <c r="Q34" s="367"/>
    </row>
    <row r="35" spans="1:17" ht="21">
      <c r="A35" s="363" t="s">
        <v>65</v>
      </c>
      <c r="B35" s="363"/>
      <c r="C35" s="363"/>
      <c r="D35" s="363"/>
      <c r="E35" s="363"/>
      <c r="F35" s="363"/>
      <c r="G35" s="363"/>
      <c r="H35" s="363"/>
      <c r="I35" s="363"/>
      <c r="J35" s="363"/>
      <c r="K35" s="363"/>
      <c r="L35" s="363"/>
      <c r="M35" s="363"/>
      <c r="N35" s="363"/>
      <c r="O35" s="363"/>
      <c r="P35" s="363"/>
      <c r="Q35" s="363"/>
    </row>
    <row r="36" spans="1:17">
      <c r="A36" s="178"/>
      <c r="B36" s="286">
        <v>1</v>
      </c>
      <c r="C36" s="287">
        <v>3</v>
      </c>
      <c r="D36" s="287">
        <v>5</v>
      </c>
      <c r="E36" s="287">
        <v>7</v>
      </c>
      <c r="F36" s="288" t="s">
        <v>4</v>
      </c>
      <c r="G36" s="287">
        <v>29</v>
      </c>
      <c r="H36" s="287">
        <v>13</v>
      </c>
      <c r="I36" s="287">
        <v>15</v>
      </c>
      <c r="J36" s="287">
        <v>17</v>
      </c>
      <c r="K36" s="287">
        <v>19</v>
      </c>
      <c r="L36" s="287">
        <v>21</v>
      </c>
      <c r="M36" s="287">
        <v>23</v>
      </c>
      <c r="N36" s="287">
        <v>25</v>
      </c>
      <c r="O36" s="289">
        <v>27</v>
      </c>
      <c r="P36" s="290" t="s">
        <v>66</v>
      </c>
    </row>
    <row r="37" spans="1:17" ht="29.45">
      <c r="A37" s="291" t="s">
        <v>67</v>
      </c>
      <c r="B37" s="292" t="s">
        <v>8</v>
      </c>
      <c r="C37" s="293" t="s">
        <v>9</v>
      </c>
      <c r="D37" s="293" t="s">
        <v>10</v>
      </c>
      <c r="E37" s="293" t="s">
        <v>11</v>
      </c>
      <c r="F37" s="294" t="s">
        <v>12</v>
      </c>
      <c r="G37" s="293" t="s">
        <v>68</v>
      </c>
      <c r="H37" s="293" t="s">
        <v>14</v>
      </c>
      <c r="I37" s="293" t="s">
        <v>15</v>
      </c>
      <c r="J37" s="293" t="s">
        <v>16</v>
      </c>
      <c r="K37" s="293" t="s">
        <v>17</v>
      </c>
      <c r="L37" s="293" t="s">
        <v>18</v>
      </c>
      <c r="M37" s="293" t="s">
        <v>19</v>
      </c>
      <c r="N37" s="293" t="s">
        <v>20</v>
      </c>
      <c r="O37" s="295" t="s">
        <v>21</v>
      </c>
      <c r="P37" s="296" t="s">
        <v>69</v>
      </c>
    </row>
    <row r="38" spans="1:17">
      <c r="A38" s="297" t="s">
        <v>22</v>
      </c>
      <c r="B38" s="298">
        <f t="shared" ref="B38:P38" si="1">IF(B6= 0,0,(B6-B54)/B54)</f>
        <v>1.4336917562724014E-2</v>
      </c>
      <c r="C38" s="299">
        <f t="shared" si="1"/>
        <v>0</v>
      </c>
      <c r="D38" s="299">
        <f t="shared" si="1"/>
        <v>1.4059753954305799E-2</v>
      </c>
      <c r="E38" s="299">
        <f t="shared" si="1"/>
        <v>3.952569169960474E-3</v>
      </c>
      <c r="F38" s="299">
        <f t="shared" si="1"/>
        <v>0</v>
      </c>
      <c r="G38" s="299">
        <f t="shared" si="1"/>
        <v>1.8867924528301886E-2</v>
      </c>
      <c r="H38" s="299">
        <f t="shared" si="1"/>
        <v>6.1641825119859101E-3</v>
      </c>
      <c r="I38" s="299">
        <f t="shared" si="1"/>
        <v>0</v>
      </c>
      <c r="J38" s="299">
        <f t="shared" si="1"/>
        <v>6.41025641025641E-3</v>
      </c>
      <c r="K38" s="299">
        <f t="shared" si="1"/>
        <v>7.1126164267569852E-3</v>
      </c>
      <c r="L38" s="299">
        <f t="shared" si="1"/>
        <v>7.3233247894544124E-3</v>
      </c>
      <c r="M38" s="299">
        <f t="shared" si="1"/>
        <v>6.5573770491803279E-3</v>
      </c>
      <c r="N38" s="299">
        <f t="shared" si="1"/>
        <v>2.631578947368421E-3</v>
      </c>
      <c r="O38" s="300">
        <f t="shared" si="1"/>
        <v>5.415162454873646E-3</v>
      </c>
      <c r="P38" s="301">
        <f t="shared" si="1"/>
        <v>6.1668361257238846E-3</v>
      </c>
    </row>
    <row r="39" spans="1:17">
      <c r="A39" s="302" t="s">
        <v>24</v>
      </c>
      <c r="B39" s="298">
        <f t="shared" ref="B39:P39" si="2">IF(B8= 0,0,(B8-B56)/B56)</f>
        <v>0</v>
      </c>
      <c r="C39" s="299">
        <f t="shared" si="2"/>
        <v>-5.5865921787709499E-3</v>
      </c>
      <c r="D39" s="299">
        <f t="shared" si="2"/>
        <v>0</v>
      </c>
      <c r="E39" s="299">
        <f t="shared" si="2"/>
        <v>0</v>
      </c>
      <c r="F39" s="299">
        <f t="shared" si="2"/>
        <v>0</v>
      </c>
      <c r="G39" s="299">
        <f t="shared" si="2"/>
        <v>0</v>
      </c>
      <c r="H39" s="299">
        <f t="shared" si="2"/>
        <v>1.2629161882893225E-2</v>
      </c>
      <c r="I39" s="299">
        <f t="shared" si="2"/>
        <v>0</v>
      </c>
      <c r="J39" s="299">
        <f t="shared" si="2"/>
        <v>0</v>
      </c>
      <c r="K39" s="299">
        <f t="shared" si="2"/>
        <v>3.1128404669260703E-3</v>
      </c>
      <c r="L39" s="299">
        <f t="shared" si="2"/>
        <v>-2.976190476190476E-3</v>
      </c>
      <c r="M39" s="299">
        <f t="shared" si="2"/>
        <v>4.329004329004329E-3</v>
      </c>
      <c r="N39" s="299">
        <f t="shared" si="2"/>
        <v>0</v>
      </c>
      <c r="O39" s="300">
        <f t="shared" si="2"/>
        <v>-1.0395010395010396E-3</v>
      </c>
      <c r="P39" s="301">
        <f t="shared" si="2"/>
        <v>3.9435765205521004E-3</v>
      </c>
    </row>
    <row r="40" spans="1:17">
      <c r="A40" s="302" t="s">
        <v>70</v>
      </c>
      <c r="B40" s="298">
        <f t="shared" ref="B40:P40" si="3">IF(B7= 0,0,(B7-B55)/B55)</f>
        <v>-2.8985507246376812E-2</v>
      </c>
      <c r="C40" s="299">
        <f t="shared" si="3"/>
        <v>0</v>
      </c>
      <c r="D40" s="299">
        <f t="shared" si="3"/>
        <v>8.368200836820083E-3</v>
      </c>
      <c r="E40" s="299">
        <f t="shared" si="3"/>
        <v>8.771929824561403E-3</v>
      </c>
      <c r="F40" s="299">
        <f t="shared" si="3"/>
        <v>0</v>
      </c>
      <c r="G40" s="299">
        <f t="shared" si="3"/>
        <v>0</v>
      </c>
      <c r="H40" s="299">
        <f t="shared" si="3"/>
        <v>5.4873268879017511E-3</v>
      </c>
      <c r="I40" s="299">
        <f t="shared" si="3"/>
        <v>5.9101654846335696E-3</v>
      </c>
      <c r="J40" s="299">
        <f t="shared" si="3"/>
        <v>4.1493775933609959E-3</v>
      </c>
      <c r="K40" s="299">
        <f t="shared" si="3"/>
        <v>0</v>
      </c>
      <c r="L40" s="299">
        <f t="shared" si="3"/>
        <v>0</v>
      </c>
      <c r="M40" s="299">
        <f t="shared" si="3"/>
        <v>0</v>
      </c>
      <c r="N40" s="299">
        <f t="shared" si="3"/>
        <v>8.0000000000000002E-3</v>
      </c>
      <c r="O40" s="300">
        <f t="shared" si="3"/>
        <v>0</v>
      </c>
      <c r="P40" s="301">
        <f t="shared" si="3"/>
        <v>5.2925327174749804E-3</v>
      </c>
    </row>
    <row r="41" spans="1:17">
      <c r="A41" s="303" t="s">
        <v>25</v>
      </c>
      <c r="B41" s="304">
        <f t="shared" ref="B41:P41" si="4">IF(B9= 0,0,(B9-B57)/B57)</f>
        <v>0</v>
      </c>
      <c r="C41" s="305">
        <f t="shared" si="4"/>
        <v>0</v>
      </c>
      <c r="D41" s="305">
        <f t="shared" si="4"/>
        <v>0</v>
      </c>
      <c r="E41" s="305">
        <f t="shared" si="4"/>
        <v>0</v>
      </c>
      <c r="F41" s="305">
        <f t="shared" si="4"/>
        <v>0</v>
      </c>
      <c r="G41" s="305">
        <f t="shared" si="4"/>
        <v>0</v>
      </c>
      <c r="H41" s="305">
        <f t="shared" si="4"/>
        <v>-7.924860581156443E-3</v>
      </c>
      <c r="I41" s="305">
        <f t="shared" si="4"/>
        <v>0</v>
      </c>
      <c r="J41" s="305">
        <f t="shared" si="4"/>
        <v>0</v>
      </c>
      <c r="K41" s="305">
        <f t="shared" si="4"/>
        <v>-5.9880239520958087E-3</v>
      </c>
      <c r="L41" s="305">
        <f t="shared" si="4"/>
        <v>-4.0000000000000001E-3</v>
      </c>
      <c r="M41" s="305">
        <f t="shared" si="4"/>
        <v>0</v>
      </c>
      <c r="N41" s="305">
        <f t="shared" si="4"/>
        <v>0</v>
      </c>
      <c r="O41" s="306">
        <f t="shared" si="4"/>
        <v>0</v>
      </c>
      <c r="P41" s="307">
        <f t="shared" si="4"/>
        <v>-7.4209384632948966E-3</v>
      </c>
    </row>
    <row r="42" spans="1:17">
      <c r="A42" s="308" t="s">
        <v>26</v>
      </c>
      <c r="B42" s="309">
        <f t="shared" ref="B42:P42" si="5">(B10-B58)/B58</f>
        <v>5.7471264367816091E-3</v>
      </c>
      <c r="C42" s="309">
        <f t="shared" si="5"/>
        <v>-2.5906735751295338E-3</v>
      </c>
      <c r="D42" s="309">
        <f t="shared" si="5"/>
        <v>1.2376237623762377E-2</v>
      </c>
      <c r="E42" s="309">
        <f t="shared" si="5"/>
        <v>4.2105263157894736E-3</v>
      </c>
      <c r="F42" s="309">
        <f t="shared" si="5"/>
        <v>0</v>
      </c>
      <c r="G42" s="309">
        <f t="shared" si="5"/>
        <v>1.0752688172043012E-2</v>
      </c>
      <c r="H42" s="309">
        <f t="shared" si="5"/>
        <v>4.2456956326939899E-3</v>
      </c>
      <c r="I42" s="309">
        <f t="shared" si="5"/>
        <v>2.8425241614553724E-3</v>
      </c>
      <c r="J42" s="309">
        <f t="shared" si="5"/>
        <v>5.6417489421720732E-3</v>
      </c>
      <c r="K42" s="309">
        <f t="shared" si="5"/>
        <v>3.9428289797930017E-3</v>
      </c>
      <c r="L42" s="309">
        <f t="shared" si="5"/>
        <v>4.7418335089567968E-3</v>
      </c>
      <c r="M42" s="309">
        <f t="shared" si="5"/>
        <v>5.597014925373134E-3</v>
      </c>
      <c r="N42" s="309">
        <f t="shared" si="5"/>
        <v>4.7619047619047623E-3</v>
      </c>
      <c r="O42" s="310">
        <f t="shared" si="5"/>
        <v>2.4154589371980675E-3</v>
      </c>
      <c r="P42" s="311">
        <f t="shared" si="5"/>
        <v>4.1557490209337055E-3</v>
      </c>
    </row>
    <row r="43" spans="1:17">
      <c r="A43" s="312" t="s">
        <v>27</v>
      </c>
      <c r="B43" s="313">
        <f>IF(B59=0,0,((B11-B59)/B59))</f>
        <v>0</v>
      </c>
      <c r="C43" s="313">
        <f>IF(C11=0,0,((C11-C59)/C59))</f>
        <v>0</v>
      </c>
      <c r="D43" s="313">
        <f>IF(D11=0,0,((D11-D59)/D59))</f>
        <v>0.5</v>
      </c>
      <c r="E43" s="313">
        <f>IF(E59=0,0,((E11-E59)/E59))</f>
        <v>0</v>
      </c>
      <c r="F43" s="313">
        <f>IF(F11=0,0,((F11-F59)/F59))</f>
        <v>0</v>
      </c>
      <c r="G43" s="313">
        <f>IF(G11=0,0,((G11-G59)/G59))</f>
        <v>0</v>
      </c>
      <c r="H43" s="313">
        <f>IF(H11=0,0,((H11-H59)/H59))</f>
        <v>0</v>
      </c>
      <c r="I43" s="313">
        <f>IF(I11=0,0,((I11-I59)/I59))</f>
        <v>0</v>
      </c>
      <c r="J43" s="313">
        <f>IF(J59=0,0,((J11-J59)/J59))</f>
        <v>0</v>
      </c>
      <c r="K43" s="313">
        <f>IF(K59=0,0,((K11-K59)/K59))</f>
        <v>0</v>
      </c>
      <c r="L43" s="313">
        <f>IF(L11=0,0,((L11-L59)/L59))</f>
        <v>0</v>
      </c>
      <c r="M43" s="313">
        <f>IF(M11=0,0,((M11-M59)/M59))</f>
        <v>0</v>
      </c>
      <c r="N43" s="313">
        <f>IF(N11=0,0,((N11-N59)/N59))</f>
        <v>0</v>
      </c>
      <c r="O43" s="314">
        <f>IF(O11=0,0,((O11-O59)/O59))</f>
        <v>0</v>
      </c>
      <c r="P43" s="315">
        <f>IF(P11=0,0,((P11-P59)/P59))</f>
        <v>1.0309278350515464E-2</v>
      </c>
    </row>
    <row r="44" spans="1:17">
      <c r="A44" s="316" t="s">
        <v>28</v>
      </c>
      <c r="B44" s="317"/>
      <c r="C44" s="317"/>
      <c r="D44" s="317"/>
      <c r="E44" s="317"/>
      <c r="F44" s="317"/>
      <c r="G44" s="317"/>
      <c r="H44" s="317"/>
      <c r="I44" s="317"/>
      <c r="J44" s="317"/>
      <c r="K44" s="317"/>
      <c r="L44" s="318"/>
      <c r="M44" s="317"/>
      <c r="N44" s="317"/>
      <c r="O44" s="318"/>
      <c r="P44" s="319"/>
    </row>
    <row r="45" spans="1:17">
      <c r="A45" s="320" t="s">
        <v>29</v>
      </c>
      <c r="B45" s="321">
        <f>(B13-B61)/B61</f>
        <v>1.6949152542372881E-2</v>
      </c>
      <c r="C45" s="322" t="s">
        <v>30</v>
      </c>
      <c r="D45" s="321">
        <f>(D13-D61)/D61</f>
        <v>-7.5987841945288754E-4</v>
      </c>
      <c r="E45" s="322" t="s">
        <v>31</v>
      </c>
      <c r="F45" s="321">
        <f>(F13-F61)/F61</f>
        <v>4.8543689320388349E-2</v>
      </c>
      <c r="G45" s="322" t="s">
        <v>32</v>
      </c>
      <c r="H45" s="321">
        <f>(H13-H61)/H61</f>
        <v>-1.4084507042253521E-2</v>
      </c>
      <c r="I45" s="368" t="s">
        <v>33</v>
      </c>
      <c r="J45" s="369"/>
      <c r="K45" s="321">
        <f>(K13-K61)/K61</f>
        <v>-3.4482758620689655E-2</v>
      </c>
      <c r="L45" s="322" t="s">
        <v>34</v>
      </c>
      <c r="M45" s="323">
        <f>(M13-M61)/M61</f>
        <v>-8.6956521739130436E-3</v>
      </c>
      <c r="N45" s="322" t="s">
        <v>35</v>
      </c>
      <c r="O45" s="321">
        <f>(O13-O61)/O61</f>
        <v>1.6129032258064516E-2</v>
      </c>
      <c r="P45" s="324">
        <f>(P13-P61)/P61</f>
        <v>1.5915119363395225E-3</v>
      </c>
    </row>
    <row r="46" spans="1:17">
      <c r="A46" s="233"/>
      <c r="B46" s="325"/>
      <c r="C46" s="326"/>
      <c r="D46" s="326"/>
      <c r="E46" s="326"/>
      <c r="F46" s="326"/>
      <c r="G46" s="326"/>
      <c r="H46" s="326"/>
      <c r="I46" s="326"/>
      <c r="J46" s="326"/>
      <c r="K46" s="326"/>
      <c r="L46" s="326"/>
      <c r="O46" s="327" t="s">
        <v>40</v>
      </c>
      <c r="P46" s="328">
        <f>IF(P63=0,0,((P15-P63)/P63))</f>
        <v>4.097686657164785E-3</v>
      </c>
    </row>
    <row r="48" spans="1:17">
      <c r="A48" s="327"/>
      <c r="B48" s="325"/>
      <c r="C48" s="325"/>
      <c r="D48" s="325"/>
      <c r="E48" s="325"/>
      <c r="F48" s="325"/>
      <c r="G48" s="325"/>
      <c r="H48" s="325"/>
      <c r="I48" s="325"/>
      <c r="J48" s="325"/>
      <c r="K48" s="325"/>
      <c r="L48" s="325"/>
      <c r="M48" s="329"/>
      <c r="N48" s="325"/>
      <c r="O48" s="325"/>
      <c r="Q48" s="330"/>
    </row>
    <row r="49" spans="1:17" ht="23.45">
      <c r="A49" s="366" t="s">
        <v>0</v>
      </c>
      <c r="B49" s="366"/>
      <c r="C49" s="366"/>
      <c r="D49" s="366"/>
      <c r="E49" s="366"/>
      <c r="F49" s="366"/>
      <c r="G49" s="366"/>
      <c r="H49" s="366"/>
      <c r="I49" s="366"/>
      <c r="J49" s="366"/>
      <c r="K49" s="366"/>
      <c r="L49" s="366"/>
      <c r="M49" s="366"/>
      <c r="N49" s="366"/>
      <c r="O49" s="366"/>
      <c r="P49" s="366"/>
      <c r="Q49" s="366"/>
    </row>
    <row r="50" spans="1:17" ht="21">
      <c r="A50" s="362" t="s">
        <v>77</v>
      </c>
      <c r="B50" s="362"/>
      <c r="C50" s="362"/>
      <c r="D50" s="362"/>
      <c r="E50" s="362"/>
      <c r="F50" s="362"/>
      <c r="G50" s="362"/>
      <c r="H50" s="362"/>
      <c r="I50" s="362"/>
      <c r="J50" s="362"/>
      <c r="K50" s="362"/>
      <c r="L50" s="362"/>
      <c r="M50" s="362"/>
      <c r="N50" s="362"/>
      <c r="O50" s="362"/>
      <c r="P50" s="362"/>
      <c r="Q50" s="362"/>
    </row>
    <row r="51" spans="1:17" ht="21">
      <c r="A51" s="363" t="s">
        <v>2</v>
      </c>
      <c r="B51" s="363"/>
      <c r="C51" s="363"/>
      <c r="D51" s="363"/>
      <c r="E51" s="363"/>
      <c r="F51" s="363"/>
      <c r="G51" s="363"/>
      <c r="H51" s="363"/>
      <c r="I51" s="363"/>
      <c r="J51" s="363"/>
      <c r="K51" s="363"/>
      <c r="L51" s="363"/>
      <c r="M51" s="363"/>
      <c r="N51" s="363"/>
      <c r="O51" s="363"/>
      <c r="P51" s="363"/>
      <c r="Q51" s="363"/>
    </row>
    <row r="52" spans="1:17">
      <c r="A52" s="178" t="s">
        <v>3</v>
      </c>
      <c r="B52" s="286">
        <v>1</v>
      </c>
      <c r="C52" s="287">
        <v>3</v>
      </c>
      <c r="D52" s="287">
        <v>5</v>
      </c>
      <c r="E52" s="287">
        <v>7</v>
      </c>
      <c r="F52" s="288" t="s">
        <v>72</v>
      </c>
      <c r="G52" s="287">
        <v>29</v>
      </c>
      <c r="H52" s="287">
        <v>13</v>
      </c>
      <c r="I52" s="287">
        <v>15</v>
      </c>
      <c r="J52" s="287">
        <v>17</v>
      </c>
      <c r="K52" s="287">
        <v>19</v>
      </c>
      <c r="L52" s="287">
        <v>21</v>
      </c>
      <c r="M52" s="287">
        <v>23</v>
      </c>
      <c r="N52" s="287">
        <v>25</v>
      </c>
      <c r="O52" s="331">
        <v>27</v>
      </c>
      <c r="P52" s="290" t="s">
        <v>66</v>
      </c>
      <c r="Q52" s="332" t="s">
        <v>73</v>
      </c>
    </row>
    <row r="53" spans="1:17" ht="29.45">
      <c r="A53" s="291" t="s">
        <v>7</v>
      </c>
      <c r="B53" s="292" t="s">
        <v>8</v>
      </c>
      <c r="C53" s="293" t="s">
        <v>9</v>
      </c>
      <c r="D53" s="293" t="s">
        <v>10</v>
      </c>
      <c r="E53" s="293" t="s">
        <v>11</v>
      </c>
      <c r="F53" s="294" t="s">
        <v>12</v>
      </c>
      <c r="G53" s="293" t="s">
        <v>13</v>
      </c>
      <c r="H53" s="293" t="s">
        <v>14</v>
      </c>
      <c r="I53" s="293" t="s">
        <v>15</v>
      </c>
      <c r="J53" s="293" t="s">
        <v>16</v>
      </c>
      <c r="K53" s="293" t="s">
        <v>17</v>
      </c>
      <c r="L53" s="293" t="s">
        <v>18</v>
      </c>
      <c r="M53" s="293" t="s">
        <v>19</v>
      </c>
      <c r="N53" s="293" t="s">
        <v>20</v>
      </c>
      <c r="O53" s="333" t="s">
        <v>21</v>
      </c>
      <c r="P53" s="296" t="s">
        <v>69</v>
      </c>
      <c r="Q53" s="334" t="s">
        <v>74</v>
      </c>
    </row>
    <row r="54" spans="1:17">
      <c r="A54" s="188" t="s">
        <v>22</v>
      </c>
      <c r="B54" s="335">
        <v>279</v>
      </c>
      <c r="C54" s="190">
        <v>621</v>
      </c>
      <c r="D54" s="190">
        <v>569</v>
      </c>
      <c r="E54" s="190">
        <v>253</v>
      </c>
      <c r="F54" s="190">
        <v>236</v>
      </c>
      <c r="G54" s="190">
        <v>53</v>
      </c>
      <c r="H54" s="190">
        <v>30661</v>
      </c>
      <c r="I54" s="190">
        <v>913</v>
      </c>
      <c r="J54" s="190">
        <v>468</v>
      </c>
      <c r="K54" s="190">
        <v>5905</v>
      </c>
      <c r="L54" s="190">
        <v>2731</v>
      </c>
      <c r="M54" s="190">
        <v>305</v>
      </c>
      <c r="N54" s="190">
        <v>1140</v>
      </c>
      <c r="O54" s="190">
        <v>1108</v>
      </c>
      <c r="P54" s="336">
        <f>SUM(B54:O54)</f>
        <v>45242</v>
      </c>
      <c r="Q54" s="193">
        <f>P54/P58</f>
        <v>0.63733693967824645</v>
      </c>
    </row>
    <row r="55" spans="1:17">
      <c r="A55" s="194" t="s">
        <v>23</v>
      </c>
      <c r="B55" s="337">
        <v>69</v>
      </c>
      <c r="C55" s="196">
        <v>0</v>
      </c>
      <c r="D55" s="196">
        <v>239</v>
      </c>
      <c r="E55" s="196">
        <v>114</v>
      </c>
      <c r="F55" s="196">
        <v>0</v>
      </c>
      <c r="G55" s="196">
        <v>0</v>
      </c>
      <c r="H55" s="196">
        <v>7654</v>
      </c>
      <c r="I55" s="196">
        <v>846</v>
      </c>
      <c r="J55" s="196">
        <v>241</v>
      </c>
      <c r="K55" s="196">
        <v>0</v>
      </c>
      <c r="L55" s="196">
        <v>479</v>
      </c>
      <c r="M55" s="196">
        <v>0</v>
      </c>
      <c r="N55" s="196">
        <v>750</v>
      </c>
      <c r="O55" s="196">
        <v>0</v>
      </c>
      <c r="P55" s="336">
        <f t="shared" ref="P55:P57" si="6">SUM(B55:O55)</f>
        <v>10392</v>
      </c>
      <c r="Q55" s="193">
        <f>P55/P58</f>
        <v>0.14639506381540021</v>
      </c>
    </row>
    <row r="56" spans="1:17">
      <c r="A56" s="194" t="s">
        <v>24</v>
      </c>
      <c r="B56" s="337">
        <v>0</v>
      </c>
      <c r="C56" s="196">
        <v>537</v>
      </c>
      <c r="D56" s="196">
        <v>0</v>
      </c>
      <c r="E56" s="196">
        <v>83</v>
      </c>
      <c r="F56" s="196">
        <v>92</v>
      </c>
      <c r="G56" s="196">
        <v>40</v>
      </c>
      <c r="H56" s="196">
        <v>1742</v>
      </c>
      <c r="I56" s="196">
        <v>0</v>
      </c>
      <c r="J56" s="196">
        <v>0</v>
      </c>
      <c r="K56" s="196">
        <v>2570</v>
      </c>
      <c r="L56" s="196">
        <v>336</v>
      </c>
      <c r="M56" s="196">
        <v>231</v>
      </c>
      <c r="N56" s="196">
        <v>0</v>
      </c>
      <c r="O56" s="196">
        <v>962</v>
      </c>
      <c r="P56" s="338">
        <f t="shared" si="6"/>
        <v>6593</v>
      </c>
      <c r="Q56" s="199">
        <f>P56/P58</f>
        <v>9.2877468796664128E-2</v>
      </c>
    </row>
    <row r="57" spans="1:17">
      <c r="A57" s="200" t="s">
        <v>25</v>
      </c>
      <c r="B57" s="337">
        <v>0</v>
      </c>
      <c r="C57" s="196">
        <v>0</v>
      </c>
      <c r="D57" s="196">
        <v>0</v>
      </c>
      <c r="E57" s="196">
        <v>25</v>
      </c>
      <c r="F57" s="196">
        <v>0</v>
      </c>
      <c r="G57" s="196">
        <v>0</v>
      </c>
      <c r="H57" s="196">
        <v>6814</v>
      </c>
      <c r="I57" s="196">
        <v>0</v>
      </c>
      <c r="J57" s="196">
        <v>0</v>
      </c>
      <c r="K57" s="196">
        <v>1670</v>
      </c>
      <c r="L57" s="196">
        <v>250</v>
      </c>
      <c r="M57" s="196">
        <v>0</v>
      </c>
      <c r="N57" s="196">
        <v>0</v>
      </c>
      <c r="O57" s="196">
        <v>0</v>
      </c>
      <c r="P57" s="338">
        <f t="shared" si="6"/>
        <v>8759</v>
      </c>
      <c r="Q57" s="199">
        <f>P57/P58</f>
        <v>0.12339052770968924</v>
      </c>
    </row>
    <row r="58" spans="1:17">
      <c r="A58" s="201" t="s">
        <v>26</v>
      </c>
      <c r="B58" s="339">
        <v>348</v>
      </c>
      <c r="C58" s="203">
        <v>1158</v>
      </c>
      <c r="D58" s="203">
        <v>808</v>
      </c>
      <c r="E58" s="203">
        <v>475</v>
      </c>
      <c r="F58" s="203">
        <v>328</v>
      </c>
      <c r="G58" s="203">
        <v>93</v>
      </c>
      <c r="H58" s="203">
        <v>46871</v>
      </c>
      <c r="I58" s="203">
        <v>1759</v>
      </c>
      <c r="J58" s="203">
        <v>709</v>
      </c>
      <c r="K58" s="203">
        <v>10145</v>
      </c>
      <c r="L58" s="203">
        <v>3796</v>
      </c>
      <c r="M58" s="203">
        <v>536</v>
      </c>
      <c r="N58" s="203">
        <v>1890</v>
      </c>
      <c r="O58" s="340">
        <v>2070</v>
      </c>
      <c r="P58" s="341">
        <f>SUM(B58:O58)</f>
        <v>70986</v>
      </c>
      <c r="Q58" s="206">
        <f>SUM(Q54:Q57)</f>
        <v>1</v>
      </c>
    </row>
    <row r="59" spans="1:17">
      <c r="A59" s="207" t="s">
        <v>27</v>
      </c>
      <c r="B59" s="342">
        <v>0</v>
      </c>
      <c r="C59" s="343">
        <v>0</v>
      </c>
      <c r="D59" s="343">
        <v>2</v>
      </c>
      <c r="E59" s="343">
        <v>0</v>
      </c>
      <c r="F59" s="343">
        <v>0</v>
      </c>
      <c r="G59" s="343">
        <v>18</v>
      </c>
      <c r="H59" s="343">
        <v>42</v>
      </c>
      <c r="I59" s="343">
        <v>12</v>
      </c>
      <c r="J59" s="343">
        <v>0</v>
      </c>
      <c r="K59" s="343">
        <v>0</v>
      </c>
      <c r="L59" s="343">
        <v>5</v>
      </c>
      <c r="M59" s="343">
        <v>0</v>
      </c>
      <c r="N59" s="343">
        <v>10</v>
      </c>
      <c r="O59" s="344">
        <v>8</v>
      </c>
      <c r="P59" s="345">
        <f>SUM(B59:O59)</f>
        <v>97</v>
      </c>
      <c r="Q59" s="346"/>
    </row>
    <row r="60" spans="1:17">
      <c r="A60" s="213" t="s">
        <v>28</v>
      </c>
      <c r="B60" s="347"/>
      <c r="C60" s="347"/>
      <c r="D60" s="347"/>
      <c r="E60" s="347"/>
      <c r="F60" s="347"/>
      <c r="G60" s="347"/>
      <c r="H60" s="347"/>
      <c r="I60" s="347"/>
      <c r="J60" s="347"/>
      <c r="K60" s="347"/>
      <c r="L60" s="348"/>
      <c r="M60" s="347"/>
      <c r="N60" s="347"/>
      <c r="O60" s="348"/>
      <c r="P60" s="216"/>
      <c r="Q60" s="217"/>
    </row>
    <row r="61" spans="1:17">
      <c r="A61" s="218" t="s">
        <v>29</v>
      </c>
      <c r="B61" s="219">
        <v>118</v>
      </c>
      <c r="C61" s="220" t="s">
        <v>30</v>
      </c>
      <c r="D61" s="221">
        <v>1316</v>
      </c>
      <c r="E61" s="220" t="s">
        <v>31</v>
      </c>
      <c r="F61" s="221">
        <v>103</v>
      </c>
      <c r="G61" s="222" t="s">
        <v>32</v>
      </c>
      <c r="H61" s="223">
        <v>142</v>
      </c>
      <c r="I61" s="364" t="s">
        <v>33</v>
      </c>
      <c r="J61" s="365"/>
      <c r="K61" s="224">
        <v>29</v>
      </c>
      <c r="L61" s="225" t="s">
        <v>34</v>
      </c>
      <c r="M61" s="226">
        <v>115</v>
      </c>
      <c r="N61" s="225" t="s">
        <v>35</v>
      </c>
      <c r="O61" s="224">
        <v>62</v>
      </c>
      <c r="P61" s="227">
        <f>B61+C62+D61+F61+H61+K61+M61+O61</f>
        <v>1885</v>
      </c>
      <c r="Q61" s="228"/>
    </row>
    <row r="62" spans="1:17">
      <c r="A62" s="229"/>
      <c r="B62" s="228"/>
      <c r="C62" s="230"/>
      <c r="D62" s="230"/>
      <c r="E62" s="230"/>
      <c r="F62" s="230"/>
      <c r="G62" s="230"/>
      <c r="H62" s="230"/>
      <c r="I62" s="230"/>
      <c r="J62" s="230"/>
      <c r="K62" s="230"/>
      <c r="L62" s="230"/>
      <c r="O62" s="231" t="s">
        <v>36</v>
      </c>
      <c r="P62" s="232">
        <v>0</v>
      </c>
      <c r="Q62" s="230"/>
    </row>
    <row r="63" spans="1:17">
      <c r="A63" s="233"/>
      <c r="B63" s="230"/>
      <c r="C63" s="230"/>
      <c r="D63" s="230"/>
      <c r="E63" s="230"/>
      <c r="F63" s="230"/>
      <c r="G63" s="230"/>
      <c r="H63" s="230"/>
      <c r="I63" s="234"/>
      <c r="J63" s="230"/>
      <c r="K63" s="230"/>
      <c r="L63" s="230"/>
      <c r="M63" s="230"/>
      <c r="N63" s="230"/>
      <c r="O63" s="235" t="s">
        <v>75</v>
      </c>
      <c r="P63" s="236">
        <f>P58+P59+P61+P62</f>
        <v>72968</v>
      </c>
      <c r="Q63" s="228"/>
    </row>
    <row r="64" spans="1:17">
      <c r="A64" s="237"/>
      <c r="B64" s="238"/>
      <c r="C64" s="238"/>
      <c r="D64" s="238"/>
      <c r="E64" s="238"/>
      <c r="F64" s="230"/>
      <c r="G64" s="238"/>
      <c r="H64" s="238"/>
      <c r="I64" s="238"/>
      <c r="J64" s="238"/>
      <c r="K64" s="238"/>
      <c r="L64" s="238"/>
      <c r="M64" s="238"/>
      <c r="N64" s="238"/>
      <c r="O64" s="239" t="s">
        <v>38</v>
      </c>
      <c r="P64" s="227">
        <v>72832</v>
      </c>
      <c r="Q64" s="228"/>
    </row>
    <row r="65" spans="1:17">
      <c r="A65" s="233"/>
      <c r="B65" s="238"/>
      <c r="C65" s="238"/>
      <c r="D65" s="238"/>
      <c r="E65" s="238"/>
      <c r="F65" s="230"/>
      <c r="G65" s="238"/>
      <c r="H65" s="238" t="s">
        <v>39</v>
      </c>
      <c r="I65" s="238"/>
      <c r="J65" s="238"/>
      <c r="K65" s="238"/>
      <c r="L65" s="238"/>
      <c r="M65" s="238"/>
      <c r="N65" s="238"/>
      <c r="O65" s="239" t="s">
        <v>40</v>
      </c>
      <c r="P65" s="240">
        <f>P63-P64</f>
        <v>136</v>
      </c>
      <c r="Q65" s="228"/>
    </row>
    <row r="66" spans="1:17">
      <c r="A66" s="243"/>
      <c r="B66" s="241"/>
      <c r="C66" s="241"/>
      <c r="D66" s="241"/>
      <c r="E66" s="241"/>
      <c r="F66" s="349"/>
      <c r="G66" s="241"/>
      <c r="H66" s="241"/>
      <c r="I66" s="241"/>
      <c r="J66" s="241"/>
      <c r="K66" s="241"/>
      <c r="L66" s="241"/>
      <c r="M66" s="241"/>
      <c r="N66" s="241"/>
      <c r="O66" s="241"/>
      <c r="P66" s="241"/>
      <c r="Q66" s="242"/>
    </row>
    <row r="67" spans="1:17">
      <c r="A67" s="350" t="s">
        <v>41</v>
      </c>
      <c r="B67" s="241"/>
      <c r="C67" s="241"/>
      <c r="D67" s="241"/>
      <c r="E67" s="241"/>
      <c r="F67" s="241"/>
      <c r="G67" s="241"/>
      <c r="H67" s="241"/>
      <c r="I67" s="241"/>
      <c r="J67" s="241"/>
      <c r="K67" s="241"/>
      <c r="L67" s="241"/>
      <c r="M67" s="241"/>
      <c r="N67" s="241"/>
      <c r="O67" s="241" t="s">
        <v>39</v>
      </c>
      <c r="P67" s="241"/>
      <c r="Q67" s="242"/>
    </row>
    <row r="68" spans="1:17">
      <c r="A68" s="284"/>
    </row>
  </sheetData>
  <mergeCells count="21">
    <mergeCell ref="B25:D25"/>
    <mergeCell ref="A1:Q1"/>
    <mergeCell ref="A2:Q2"/>
    <mergeCell ref="A3:Q3"/>
    <mergeCell ref="P4:P5"/>
    <mergeCell ref="Q4:Q5"/>
    <mergeCell ref="I13:J13"/>
    <mergeCell ref="B20:M20"/>
    <mergeCell ref="B21:C21"/>
    <mergeCell ref="B22:C22"/>
    <mergeCell ref="B23:C23"/>
    <mergeCell ref="B24:C24"/>
    <mergeCell ref="A50:Q50"/>
    <mergeCell ref="A51:Q51"/>
    <mergeCell ref="I61:J61"/>
    <mergeCell ref="A32:Q32"/>
    <mergeCell ref="A33:Q33"/>
    <mergeCell ref="A34:Q34"/>
    <mergeCell ref="A35:Q35"/>
    <mergeCell ref="I45:J45"/>
    <mergeCell ref="A49:Q49"/>
  </mergeCells>
  <pageMargins left="0.7" right="0.7" top="0.75" bottom="0.75" header="0.3" footer="0.3"/>
  <pageSetup scale="50" orientation="landscape" horizontalDpi="1200" verticalDpi="1200"/>
  <rowBreaks count="1" manualBreakCount="1">
    <brk id="3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3E79E-5631-4398-A808-4F4C1846E49A}">
  <dimension ref="A1:Q68"/>
  <sheetViews>
    <sheetView showGridLines="0" topLeftCell="D1" zoomScale="55" zoomScaleNormal="55" zoomScaleSheetLayoutView="85" workbookViewId="0">
      <selection activeCell="P16" sqref="P16"/>
    </sheetView>
  </sheetViews>
  <sheetFormatPr defaultColWidth="8.6640625" defaultRowHeight="15.95"/>
  <cols>
    <col min="1" max="1" width="23.109375" style="1" customWidth="1"/>
    <col min="2" max="2" width="8.6640625" style="1"/>
    <col min="3" max="3" width="9.88671875" style="1" customWidth="1"/>
    <col min="4" max="4" width="10.6640625" style="1" customWidth="1"/>
    <col min="5" max="5" width="10.44140625" style="1" customWidth="1"/>
    <col min="6" max="6" width="10.21875" style="1" customWidth="1"/>
    <col min="7" max="7" width="8.6640625" style="1"/>
    <col min="8" max="8" width="9.33203125" style="1" bestFit="1" customWidth="1"/>
    <col min="9" max="10" width="8.6640625" style="1"/>
    <col min="11" max="11" width="11.77734375" style="1" customWidth="1"/>
    <col min="12" max="12" width="10.88671875" style="1" customWidth="1"/>
    <col min="13" max="13" width="9.109375" style="1" customWidth="1"/>
    <col min="14" max="16" width="8.6640625" style="1"/>
    <col min="17" max="17" width="9.5546875" style="1" bestFit="1" customWidth="1"/>
    <col min="18" max="16384" width="8.6640625" style="1"/>
  </cols>
  <sheetData>
    <row r="1" spans="1:17" ht="23.45">
      <c r="A1" s="390" t="s">
        <v>0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</row>
    <row r="2" spans="1:17" ht="21">
      <c r="A2" s="391" t="s">
        <v>77</v>
      </c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  <c r="N2" s="391"/>
      <c r="O2" s="391"/>
      <c r="P2" s="391"/>
      <c r="Q2" s="391"/>
    </row>
    <row r="3" spans="1:17" ht="21.6" thickBot="1">
      <c r="A3" s="392" t="s">
        <v>2</v>
      </c>
      <c r="B3" s="392"/>
      <c r="C3" s="392"/>
      <c r="D3" s="392"/>
      <c r="E3" s="392"/>
      <c r="F3" s="392"/>
      <c r="G3" s="392"/>
      <c r="H3" s="392"/>
      <c r="I3" s="392"/>
      <c r="J3" s="392"/>
      <c r="K3" s="392"/>
      <c r="L3" s="392"/>
      <c r="M3" s="392"/>
      <c r="N3" s="392"/>
      <c r="O3" s="392"/>
      <c r="P3" s="392"/>
      <c r="Q3" s="392"/>
    </row>
    <row r="4" spans="1:17" ht="16.5" thickBot="1">
      <c r="A4" s="12" t="s">
        <v>3</v>
      </c>
      <c r="B4" s="13">
        <v>1</v>
      </c>
      <c r="C4" s="14">
        <v>3</v>
      </c>
      <c r="D4" s="14">
        <v>5</v>
      </c>
      <c r="E4" s="14">
        <v>7</v>
      </c>
      <c r="F4" s="15" t="s">
        <v>4</v>
      </c>
      <c r="G4" s="14">
        <v>29</v>
      </c>
      <c r="H4" s="14">
        <v>13</v>
      </c>
      <c r="I4" s="14">
        <v>15</v>
      </c>
      <c r="J4" s="14">
        <v>17</v>
      </c>
      <c r="K4" s="14">
        <v>19</v>
      </c>
      <c r="L4" s="14">
        <v>21</v>
      </c>
      <c r="M4" s="14">
        <v>23</v>
      </c>
      <c r="N4" s="14">
        <v>25</v>
      </c>
      <c r="O4" s="135">
        <v>27</v>
      </c>
      <c r="P4" s="393" t="s">
        <v>5</v>
      </c>
      <c r="Q4" s="393" t="s">
        <v>6</v>
      </c>
    </row>
    <row r="5" spans="1:17" ht="30" thickBot="1">
      <c r="A5" s="40" t="s">
        <v>7</v>
      </c>
      <c r="B5" s="17" t="s">
        <v>8</v>
      </c>
      <c r="C5" s="18" t="s">
        <v>9</v>
      </c>
      <c r="D5" s="18" t="s">
        <v>10</v>
      </c>
      <c r="E5" s="18" t="s">
        <v>11</v>
      </c>
      <c r="F5" s="19" t="s">
        <v>78</v>
      </c>
      <c r="G5" s="18" t="s">
        <v>13</v>
      </c>
      <c r="H5" s="18" t="s">
        <v>14</v>
      </c>
      <c r="I5" s="18" t="s">
        <v>15</v>
      </c>
      <c r="J5" s="18" t="s">
        <v>16</v>
      </c>
      <c r="K5" s="18" t="s">
        <v>17</v>
      </c>
      <c r="L5" s="18" t="s">
        <v>18</v>
      </c>
      <c r="M5" s="18" t="s">
        <v>19</v>
      </c>
      <c r="N5" s="18" t="s">
        <v>20</v>
      </c>
      <c r="O5" s="136" t="s">
        <v>21</v>
      </c>
      <c r="P5" s="394"/>
      <c r="Q5" s="395"/>
    </row>
    <row r="6" spans="1:17">
      <c r="A6" s="22" t="s">
        <v>22</v>
      </c>
      <c r="B6" s="169">
        <v>279</v>
      </c>
      <c r="C6" s="170">
        <v>621</v>
      </c>
      <c r="D6" s="170">
        <v>569</v>
      </c>
      <c r="E6" s="170">
        <v>253</v>
      </c>
      <c r="F6" s="170">
        <v>236</v>
      </c>
      <c r="G6" s="170">
        <v>53</v>
      </c>
      <c r="H6" s="170">
        <v>30661</v>
      </c>
      <c r="I6" s="170">
        <v>913</v>
      </c>
      <c r="J6" s="170">
        <v>468</v>
      </c>
      <c r="K6" s="170">
        <v>5905</v>
      </c>
      <c r="L6" s="170">
        <v>2731</v>
      </c>
      <c r="M6" s="170">
        <v>305</v>
      </c>
      <c r="N6" s="170">
        <v>1140</v>
      </c>
      <c r="O6" s="170">
        <v>1108</v>
      </c>
      <c r="P6" s="144">
        <f>SUM(B6:O6)</f>
        <v>45242</v>
      </c>
      <c r="Q6" s="149">
        <f>P6/P10</f>
        <v>0.63733693967824645</v>
      </c>
    </row>
    <row r="7" spans="1:17">
      <c r="A7" s="21" t="s">
        <v>23</v>
      </c>
      <c r="B7" s="171">
        <v>69</v>
      </c>
      <c r="C7" s="172">
        <v>0</v>
      </c>
      <c r="D7" s="172">
        <v>239</v>
      </c>
      <c r="E7" s="172">
        <v>114</v>
      </c>
      <c r="F7" s="172">
        <v>0</v>
      </c>
      <c r="G7" s="172">
        <v>0</v>
      </c>
      <c r="H7" s="172">
        <v>7654</v>
      </c>
      <c r="I7" s="172">
        <v>846</v>
      </c>
      <c r="J7" s="172">
        <v>241</v>
      </c>
      <c r="K7" s="172">
        <v>0</v>
      </c>
      <c r="L7" s="172">
        <v>479</v>
      </c>
      <c r="M7" s="172">
        <v>0</v>
      </c>
      <c r="N7" s="172">
        <v>750</v>
      </c>
      <c r="O7" s="172">
        <v>0</v>
      </c>
      <c r="P7" s="144">
        <f t="shared" ref="P7:P11" si="0">SUM(B7:O7)</f>
        <v>10392</v>
      </c>
      <c r="Q7" s="149">
        <f>P7/P10</f>
        <v>0.14639506381540021</v>
      </c>
    </row>
    <row r="8" spans="1:17">
      <c r="A8" s="21" t="s">
        <v>24</v>
      </c>
      <c r="B8" s="171">
        <v>0</v>
      </c>
      <c r="C8" s="172">
        <v>537</v>
      </c>
      <c r="D8" s="172">
        <v>0</v>
      </c>
      <c r="E8" s="172">
        <v>83</v>
      </c>
      <c r="F8" s="172">
        <v>92</v>
      </c>
      <c r="G8" s="172">
        <v>40</v>
      </c>
      <c r="H8" s="172">
        <v>1742</v>
      </c>
      <c r="I8" s="172">
        <v>0</v>
      </c>
      <c r="J8" s="172">
        <v>0</v>
      </c>
      <c r="K8" s="172">
        <v>2570</v>
      </c>
      <c r="L8" s="172">
        <v>336</v>
      </c>
      <c r="M8" s="172">
        <v>231</v>
      </c>
      <c r="N8" s="172">
        <v>0</v>
      </c>
      <c r="O8" s="172">
        <v>962</v>
      </c>
      <c r="P8" s="145">
        <f t="shared" si="0"/>
        <v>6593</v>
      </c>
      <c r="Q8" s="150">
        <f>P8/P10</f>
        <v>9.2877468796664128E-2</v>
      </c>
    </row>
    <row r="9" spans="1:17" ht="16.5" thickBot="1">
      <c r="A9" s="25" t="s">
        <v>25</v>
      </c>
      <c r="B9" s="171">
        <v>0</v>
      </c>
      <c r="C9" s="172">
        <v>0</v>
      </c>
      <c r="D9" s="172">
        <v>0</v>
      </c>
      <c r="E9" s="172">
        <v>25</v>
      </c>
      <c r="F9" s="172">
        <v>0</v>
      </c>
      <c r="G9" s="172">
        <v>0</v>
      </c>
      <c r="H9" s="172">
        <v>6814</v>
      </c>
      <c r="I9" s="172">
        <v>0</v>
      </c>
      <c r="J9" s="172">
        <v>0</v>
      </c>
      <c r="K9" s="172">
        <v>1670</v>
      </c>
      <c r="L9" s="172">
        <v>250</v>
      </c>
      <c r="M9" s="172">
        <v>0</v>
      </c>
      <c r="N9" s="172">
        <v>0</v>
      </c>
      <c r="O9" s="172">
        <v>0</v>
      </c>
      <c r="P9" s="145">
        <f>SUM(B9:O9)</f>
        <v>8759</v>
      </c>
      <c r="Q9" s="150">
        <f>P9/P10</f>
        <v>0.12339052770968924</v>
      </c>
    </row>
    <row r="10" spans="1:17" ht="16.5" thickBot="1">
      <c r="A10" s="41" t="s">
        <v>26</v>
      </c>
      <c r="B10" s="42">
        <v>348</v>
      </c>
      <c r="C10" s="43">
        <v>1158</v>
      </c>
      <c r="D10" s="43">
        <v>808</v>
      </c>
      <c r="E10" s="43">
        <v>475</v>
      </c>
      <c r="F10" s="43">
        <v>328</v>
      </c>
      <c r="G10" s="43">
        <v>93</v>
      </c>
      <c r="H10" s="43">
        <v>46871</v>
      </c>
      <c r="I10" s="43">
        <v>1759</v>
      </c>
      <c r="J10" s="43">
        <v>709</v>
      </c>
      <c r="K10" s="43">
        <v>10145</v>
      </c>
      <c r="L10" s="43">
        <v>3796</v>
      </c>
      <c r="M10" s="43">
        <v>536</v>
      </c>
      <c r="N10" s="43">
        <v>1890</v>
      </c>
      <c r="O10" s="139">
        <v>2070</v>
      </c>
      <c r="P10" s="146">
        <f>SUM(B10:O10)</f>
        <v>70986</v>
      </c>
      <c r="Q10" s="151">
        <f>SUM(Q6:Q9)</f>
        <v>1</v>
      </c>
    </row>
    <row r="11" spans="1:17" ht="16.5" thickBot="1">
      <c r="A11" s="28" t="s">
        <v>27</v>
      </c>
      <c r="B11" s="29">
        <v>0</v>
      </c>
      <c r="C11" s="30">
        <v>0</v>
      </c>
      <c r="D11" s="30">
        <v>2</v>
      </c>
      <c r="E11" s="30">
        <v>0</v>
      </c>
      <c r="F11" s="30">
        <v>0</v>
      </c>
      <c r="G11" s="30">
        <v>18</v>
      </c>
      <c r="H11" s="30">
        <v>42</v>
      </c>
      <c r="I11" s="30">
        <v>12</v>
      </c>
      <c r="J11" s="30">
        <v>0</v>
      </c>
      <c r="K11" s="30">
        <v>0</v>
      </c>
      <c r="L11" s="30">
        <v>5</v>
      </c>
      <c r="M11" s="30">
        <v>0</v>
      </c>
      <c r="N11" s="30">
        <v>10</v>
      </c>
      <c r="O11" s="140">
        <v>8</v>
      </c>
      <c r="P11" s="147">
        <f t="shared" si="0"/>
        <v>97</v>
      </c>
      <c r="Q11" s="143"/>
    </row>
    <row r="12" spans="1:17" ht="16.5" thickBot="1">
      <c r="A12" s="44" t="s">
        <v>28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6"/>
      <c r="M12" s="45"/>
      <c r="N12" s="45"/>
      <c r="O12" s="46"/>
      <c r="P12" s="148"/>
      <c r="Q12" s="47"/>
    </row>
    <row r="13" spans="1:17" ht="16.5" thickBot="1">
      <c r="A13" s="122" t="s">
        <v>29</v>
      </c>
      <c r="B13" s="123">
        <v>118</v>
      </c>
      <c r="C13" s="114" t="s">
        <v>30</v>
      </c>
      <c r="D13" s="115">
        <v>1316</v>
      </c>
      <c r="E13" s="114" t="s">
        <v>31</v>
      </c>
      <c r="F13" s="115">
        <v>103</v>
      </c>
      <c r="G13" s="116" t="s">
        <v>32</v>
      </c>
      <c r="H13" s="86">
        <v>142</v>
      </c>
      <c r="I13" s="396" t="s">
        <v>33</v>
      </c>
      <c r="J13" s="397"/>
      <c r="K13" s="85">
        <v>29</v>
      </c>
      <c r="L13" s="117" t="s">
        <v>34</v>
      </c>
      <c r="M13" s="84">
        <v>115</v>
      </c>
      <c r="N13" s="117" t="s">
        <v>35</v>
      </c>
      <c r="O13" s="85">
        <v>62</v>
      </c>
      <c r="P13" s="51">
        <f>B13+C14+D13+F13+H13+K13+M13+O13</f>
        <v>1885</v>
      </c>
      <c r="Q13" s="32"/>
    </row>
    <row r="14" spans="1:17" ht="16.5" thickBot="1">
      <c r="A14" s="31"/>
      <c r="B14" s="32"/>
      <c r="C14" s="33"/>
      <c r="D14" s="33"/>
      <c r="E14" s="33"/>
      <c r="F14" s="33"/>
      <c r="G14" s="33"/>
      <c r="H14" s="33"/>
      <c r="I14" s="33"/>
      <c r="J14" s="33"/>
      <c r="K14" s="33"/>
      <c r="L14" s="33"/>
      <c r="O14" s="52" t="s">
        <v>36</v>
      </c>
      <c r="P14" s="53">
        <v>0</v>
      </c>
      <c r="Q14" s="33"/>
    </row>
    <row r="15" spans="1:17" ht="16.5" thickBot="1">
      <c r="A15" s="34"/>
      <c r="B15" s="33"/>
      <c r="C15" s="33"/>
      <c r="D15" s="33"/>
      <c r="E15" s="33"/>
      <c r="F15" s="33"/>
      <c r="G15" s="33"/>
      <c r="H15" s="33"/>
      <c r="I15" s="35"/>
      <c r="J15" s="33"/>
      <c r="K15" s="33"/>
      <c r="L15" s="33"/>
      <c r="M15" s="33"/>
      <c r="N15" s="33"/>
      <c r="O15" s="36" t="s">
        <v>37</v>
      </c>
      <c r="P15" s="54">
        <f>P10+P11+P13</f>
        <v>72968</v>
      </c>
      <c r="Q15" s="32"/>
    </row>
    <row r="16" spans="1:17" ht="16.5" thickBot="1">
      <c r="A16" s="37"/>
      <c r="B16" s="38"/>
      <c r="C16" s="38"/>
      <c r="D16" s="38"/>
      <c r="E16" s="38"/>
      <c r="F16" s="33"/>
      <c r="G16" s="38"/>
      <c r="H16" s="38"/>
      <c r="I16" s="38"/>
      <c r="J16" s="38"/>
      <c r="K16" s="38"/>
      <c r="L16" s="38"/>
      <c r="M16" s="38"/>
      <c r="N16" s="38"/>
      <c r="O16" s="55" t="s">
        <v>38</v>
      </c>
      <c r="P16" s="51">
        <f>P63</f>
        <v>72832</v>
      </c>
      <c r="Q16" s="32"/>
    </row>
    <row r="17" spans="1:17" ht="16.5" thickBot="1">
      <c r="A17" s="34"/>
      <c r="B17" s="38"/>
      <c r="C17" s="38"/>
      <c r="D17" s="38"/>
      <c r="E17" s="38"/>
      <c r="F17" s="33"/>
      <c r="G17" s="38"/>
      <c r="H17" s="38" t="s">
        <v>39</v>
      </c>
      <c r="I17" s="38"/>
      <c r="J17" s="38"/>
      <c r="K17" s="38"/>
      <c r="L17" s="38"/>
      <c r="M17" s="38"/>
      <c r="N17" s="38"/>
      <c r="O17" s="55" t="s">
        <v>40</v>
      </c>
      <c r="P17" s="68">
        <f>P15-P16</f>
        <v>136</v>
      </c>
      <c r="Q17" s="32"/>
    </row>
    <row r="18" spans="1:17">
      <c r="A18" s="31" t="s">
        <v>41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 t="s">
        <v>39</v>
      </c>
      <c r="P18" s="6"/>
      <c r="Q18" s="7"/>
    </row>
    <row r="19" spans="1:17" ht="16.5" thickBot="1">
      <c r="A19" s="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7"/>
    </row>
    <row r="20" spans="1:17" ht="21.6" thickBot="1">
      <c r="A20" s="8"/>
      <c r="B20" s="398" t="s">
        <v>42</v>
      </c>
      <c r="C20" s="399"/>
      <c r="D20" s="399"/>
      <c r="E20" s="399"/>
      <c r="F20" s="399"/>
      <c r="G20" s="399"/>
      <c r="H20" s="399"/>
      <c r="I20" s="399"/>
      <c r="J20" s="399"/>
      <c r="K20" s="399"/>
      <c r="L20" s="399"/>
      <c r="M20" s="400"/>
      <c r="N20" s="8"/>
      <c r="O20" s="8"/>
      <c r="P20" s="8"/>
      <c r="Q20" s="8"/>
    </row>
    <row r="21" spans="1:17" ht="44.1" thickBot="1">
      <c r="B21" s="401" t="s">
        <v>43</v>
      </c>
      <c r="C21" s="402"/>
      <c r="D21" s="58" t="s">
        <v>44</v>
      </c>
      <c r="E21" s="65" t="s">
        <v>45</v>
      </c>
      <c r="F21" s="66" t="s">
        <v>46</v>
      </c>
      <c r="G21" s="67" t="s">
        <v>47</v>
      </c>
      <c r="H21" s="74" t="s">
        <v>48</v>
      </c>
      <c r="I21" s="75" t="s">
        <v>49</v>
      </c>
      <c r="J21" s="82" t="s">
        <v>22</v>
      </c>
      <c r="K21" s="83" t="s">
        <v>50</v>
      </c>
      <c r="L21" s="77" t="s">
        <v>51</v>
      </c>
      <c r="M21" s="76" t="s">
        <v>52</v>
      </c>
      <c r="P21" s="9"/>
      <c r="Q21" s="9"/>
    </row>
    <row r="22" spans="1:17" ht="18.600000000000001" customHeight="1">
      <c r="B22" s="403" t="s">
        <v>53</v>
      </c>
      <c r="C22" s="404"/>
      <c r="D22" s="128" t="s">
        <v>54</v>
      </c>
      <c r="E22" s="61">
        <f>E7+L7+H7</f>
        <v>8247</v>
      </c>
      <c r="F22" s="57">
        <f>E9+L9+H9</f>
        <v>7089</v>
      </c>
      <c r="G22" s="62">
        <f>E8+L8+H8</f>
        <v>2161</v>
      </c>
      <c r="H22" s="87">
        <f>SUM(E22:G22)</f>
        <v>17497</v>
      </c>
      <c r="I22" s="88">
        <f>(H22/H25)</f>
        <v>0.67965351149782471</v>
      </c>
      <c r="J22" s="59">
        <f>E6+L6+H6</f>
        <v>33645</v>
      </c>
      <c r="K22" s="78">
        <f>J22/J25</f>
        <v>0.74366738870960614</v>
      </c>
      <c r="L22" s="91">
        <f>SUM(H22+J22)</f>
        <v>51142</v>
      </c>
      <c r="M22" s="92">
        <f>L22/L25</f>
        <v>0.7204519200969205</v>
      </c>
      <c r="P22" s="9"/>
      <c r="Q22" s="9"/>
    </row>
    <row r="23" spans="1:17" ht="44.45" customHeight="1">
      <c r="B23" s="405" t="s">
        <v>55</v>
      </c>
      <c r="C23" s="406"/>
      <c r="D23" s="129" t="s">
        <v>56</v>
      </c>
      <c r="E23" s="63">
        <f>B7+D7+I7+J7+N7</f>
        <v>2145</v>
      </c>
      <c r="F23" s="56" t="s">
        <v>57</v>
      </c>
      <c r="G23" s="64" t="s">
        <v>57</v>
      </c>
      <c r="H23" s="89">
        <f>SUM(E23:G23)</f>
        <v>2145</v>
      </c>
      <c r="I23" s="90">
        <f>H23/H25</f>
        <v>8.332038533250466E-2</v>
      </c>
      <c r="J23" s="60">
        <f>B6+D6+I6+J6+N6</f>
        <v>3369</v>
      </c>
      <c r="K23" s="79">
        <f>J23/J25</f>
        <v>7.4466203969762612E-2</v>
      </c>
      <c r="L23" s="93">
        <f>SUM(H23+J23)</f>
        <v>5514</v>
      </c>
      <c r="M23" s="94">
        <f>L23/L25</f>
        <v>7.7677288479418474E-2</v>
      </c>
      <c r="P23" s="9"/>
      <c r="Q23" s="9"/>
    </row>
    <row r="24" spans="1:17" ht="53.1" customHeight="1" thickBot="1">
      <c r="B24" s="407" t="s">
        <v>58</v>
      </c>
      <c r="C24" s="408"/>
      <c r="D24" s="130" t="s">
        <v>59</v>
      </c>
      <c r="E24" s="63" t="s">
        <v>57</v>
      </c>
      <c r="F24" s="56">
        <f>K9+M9+C9+F9+G9+O9</f>
        <v>1670</v>
      </c>
      <c r="G24" s="64">
        <f>K8+M8+C8+F8+G8+O8</f>
        <v>4432</v>
      </c>
      <c r="H24" s="89">
        <f>SUM(E24:G24)</f>
        <v>6102</v>
      </c>
      <c r="I24" s="90">
        <f>H24/H25</f>
        <v>0.2370261031696706</v>
      </c>
      <c r="J24" s="60">
        <f>K6+M6+C6+F6+G6+O6</f>
        <v>8228</v>
      </c>
      <c r="K24" s="79">
        <f>J24/J25</f>
        <v>0.18186640732063128</v>
      </c>
      <c r="L24" s="93">
        <f>SUM(H24+J24)</f>
        <v>14330</v>
      </c>
      <c r="M24" s="94">
        <f>L24/L25</f>
        <v>0.20187079142366102</v>
      </c>
      <c r="P24" s="9"/>
      <c r="Q24" s="9"/>
    </row>
    <row r="25" spans="1:17" ht="18.95" thickBot="1">
      <c r="B25" s="387" t="s">
        <v>60</v>
      </c>
      <c r="C25" s="388"/>
      <c r="D25" s="389"/>
      <c r="E25" s="69">
        <f>SUM(E22:E24)</f>
        <v>10392</v>
      </c>
      <c r="F25" s="70">
        <f>SUM(F22:F24)</f>
        <v>8759</v>
      </c>
      <c r="G25" s="71">
        <f>SUM(G22:G24)</f>
        <v>6593</v>
      </c>
      <c r="H25" s="69">
        <f>SUM(E25:G25)</f>
        <v>25744</v>
      </c>
      <c r="I25" s="73">
        <f>SUM(I22:I24)</f>
        <v>1</v>
      </c>
      <c r="J25" s="72">
        <f>SUM(J22:J24)</f>
        <v>45242</v>
      </c>
      <c r="K25" s="80">
        <f>SUM(K22:K24)</f>
        <v>1</v>
      </c>
      <c r="L25" s="81">
        <f>SUM(L22:L24)</f>
        <v>70986</v>
      </c>
      <c r="M25" s="73">
        <f>SUM(M22:M24)</f>
        <v>1</v>
      </c>
      <c r="P25" s="9"/>
      <c r="Q25" s="9"/>
    </row>
    <row r="26" spans="1:17">
      <c r="A26" s="5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7"/>
    </row>
    <row r="27" spans="1:17">
      <c r="A27" s="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7"/>
    </row>
    <row r="28" spans="1:17">
      <c r="A28" s="5"/>
      <c r="B28" s="6"/>
      <c r="C28" s="6"/>
      <c r="D28" s="6"/>
      <c r="E28" s="6"/>
      <c r="F28" s="6"/>
      <c r="O28" s="6"/>
      <c r="P28" s="6"/>
      <c r="Q28" s="7"/>
    </row>
    <row r="29" spans="1:17">
      <c r="B29" s="3"/>
      <c r="C29" s="3"/>
      <c r="D29" s="3"/>
      <c r="E29" s="3"/>
      <c r="F29" s="3"/>
      <c r="O29" s="3"/>
      <c r="P29" s="3"/>
      <c r="Q29" s="3"/>
    </row>
    <row r="30" spans="1:17">
      <c r="A30" s="10" t="s">
        <v>61</v>
      </c>
      <c r="B30" s="3"/>
      <c r="C30" s="3"/>
      <c r="D30" s="3"/>
      <c r="E30" s="3"/>
      <c r="F30" s="3"/>
      <c r="O30" s="3"/>
      <c r="P30" s="3"/>
      <c r="Q30" s="3"/>
    </row>
    <row r="31" spans="1:17">
      <c r="A31" s="10" t="s">
        <v>62</v>
      </c>
      <c r="B31" s="3"/>
      <c r="C31" s="3"/>
    </row>
    <row r="32" spans="1:17" ht="23.45">
      <c r="A32" s="390" t="s">
        <v>63</v>
      </c>
      <c r="B32" s="414"/>
      <c r="C32" s="414"/>
      <c r="D32" s="414"/>
      <c r="E32" s="414"/>
      <c r="F32" s="414"/>
      <c r="G32" s="414"/>
      <c r="H32" s="414"/>
      <c r="I32" s="414"/>
      <c r="J32" s="414"/>
      <c r="K32" s="414"/>
      <c r="L32" s="414"/>
      <c r="M32" s="414"/>
      <c r="N32" s="414"/>
      <c r="O32" s="414"/>
      <c r="P32" s="414"/>
      <c r="Q32" s="414"/>
    </row>
    <row r="33" spans="1:17" ht="21">
      <c r="A33" s="392" t="s">
        <v>64</v>
      </c>
      <c r="B33" s="392"/>
      <c r="C33" s="392"/>
      <c r="D33" s="392"/>
      <c r="E33" s="392"/>
      <c r="F33" s="392"/>
      <c r="G33" s="392"/>
      <c r="H33" s="392"/>
      <c r="I33" s="392"/>
      <c r="J33" s="392"/>
      <c r="K33" s="392"/>
      <c r="L33" s="392"/>
      <c r="M33" s="392"/>
      <c r="N33" s="392"/>
      <c r="O33" s="392"/>
      <c r="P33" s="392"/>
      <c r="Q33" s="392"/>
    </row>
    <row r="34" spans="1:17" ht="21">
      <c r="A34" s="409" t="str">
        <f>A50&amp;" to "&amp;A2</f>
        <v>February 1, 2025 to March 1, 2025</v>
      </c>
      <c r="B34" s="409"/>
      <c r="C34" s="409"/>
      <c r="D34" s="409"/>
      <c r="E34" s="409"/>
      <c r="F34" s="409"/>
      <c r="G34" s="409"/>
      <c r="H34" s="409"/>
      <c r="I34" s="409"/>
      <c r="J34" s="409"/>
      <c r="K34" s="409"/>
      <c r="L34" s="409"/>
      <c r="M34" s="409"/>
      <c r="N34" s="409"/>
      <c r="O34" s="409"/>
      <c r="P34" s="409"/>
      <c r="Q34" s="409"/>
    </row>
    <row r="35" spans="1:17" ht="21.6" thickBot="1">
      <c r="A35" s="392" t="s">
        <v>65</v>
      </c>
      <c r="B35" s="392"/>
      <c r="C35" s="392"/>
      <c r="D35" s="392"/>
      <c r="E35" s="392"/>
      <c r="F35" s="392"/>
      <c r="G35" s="392"/>
      <c r="H35" s="392"/>
      <c r="I35" s="392"/>
      <c r="J35" s="392"/>
      <c r="K35" s="392"/>
      <c r="L35" s="392"/>
      <c r="M35" s="392"/>
      <c r="N35" s="392"/>
      <c r="O35" s="392"/>
      <c r="P35" s="392"/>
      <c r="Q35" s="392"/>
    </row>
    <row r="36" spans="1:17" ht="16.5" thickBot="1">
      <c r="A36" s="12"/>
      <c r="B36" s="13">
        <v>1</v>
      </c>
      <c r="C36" s="14">
        <v>3</v>
      </c>
      <c r="D36" s="14">
        <v>5</v>
      </c>
      <c r="E36" s="14">
        <v>7</v>
      </c>
      <c r="F36" s="15" t="s">
        <v>4</v>
      </c>
      <c r="G36" s="14">
        <v>29</v>
      </c>
      <c r="H36" s="14">
        <v>13</v>
      </c>
      <c r="I36" s="14">
        <v>15</v>
      </c>
      <c r="J36" s="14">
        <v>17</v>
      </c>
      <c r="K36" s="14">
        <v>19</v>
      </c>
      <c r="L36" s="14">
        <v>21</v>
      </c>
      <c r="M36" s="14">
        <v>23</v>
      </c>
      <c r="N36" s="14">
        <v>25</v>
      </c>
      <c r="O36" s="16">
        <v>27</v>
      </c>
      <c r="P36" s="100" t="s">
        <v>66</v>
      </c>
    </row>
    <row r="37" spans="1:17" ht="30" thickBot="1">
      <c r="A37" s="40" t="s">
        <v>67</v>
      </c>
      <c r="B37" s="17" t="s">
        <v>8</v>
      </c>
      <c r="C37" s="18" t="s">
        <v>9</v>
      </c>
      <c r="D37" s="18" t="s">
        <v>10</v>
      </c>
      <c r="E37" s="18" t="s">
        <v>11</v>
      </c>
      <c r="F37" s="19" t="s">
        <v>78</v>
      </c>
      <c r="G37" s="18" t="s">
        <v>68</v>
      </c>
      <c r="H37" s="18" t="s">
        <v>14</v>
      </c>
      <c r="I37" s="18" t="s">
        <v>15</v>
      </c>
      <c r="J37" s="18" t="s">
        <v>16</v>
      </c>
      <c r="K37" s="18" t="s">
        <v>17</v>
      </c>
      <c r="L37" s="18" t="s">
        <v>18</v>
      </c>
      <c r="M37" s="18" t="s">
        <v>19</v>
      </c>
      <c r="N37" s="18" t="s">
        <v>20</v>
      </c>
      <c r="O37" s="20" t="s">
        <v>21</v>
      </c>
      <c r="P37" s="101" t="s">
        <v>69</v>
      </c>
    </row>
    <row r="38" spans="1:17">
      <c r="A38" s="132" t="s">
        <v>22</v>
      </c>
      <c r="B38" s="121">
        <f t="shared" ref="B38:P38" si="1">IF(B6= 0,0,(B6-B54)/B54)</f>
        <v>0</v>
      </c>
      <c r="C38" s="95">
        <f t="shared" si="1"/>
        <v>1.6366612111292964E-2</v>
      </c>
      <c r="D38" s="95">
        <f t="shared" si="1"/>
        <v>7.0796460176991149E-3</v>
      </c>
      <c r="E38" s="95">
        <f t="shared" si="1"/>
        <v>1.2E-2</v>
      </c>
      <c r="F38" s="95">
        <f t="shared" si="1"/>
        <v>4.2553191489361703E-3</v>
      </c>
      <c r="G38" s="95">
        <f t="shared" si="1"/>
        <v>0</v>
      </c>
      <c r="H38" s="95">
        <f t="shared" si="1"/>
        <v>6.4005776931661523E-3</v>
      </c>
      <c r="I38" s="95">
        <f t="shared" si="1"/>
        <v>5.5066079295154188E-3</v>
      </c>
      <c r="J38" s="95">
        <f t="shared" si="1"/>
        <v>0</v>
      </c>
      <c r="K38" s="95">
        <f t="shared" si="1"/>
        <v>4.7643355453462653E-3</v>
      </c>
      <c r="L38" s="95">
        <f t="shared" si="1"/>
        <v>6.6347217102838184E-3</v>
      </c>
      <c r="M38" s="95">
        <f t="shared" si="1"/>
        <v>1.3289036544850499E-2</v>
      </c>
      <c r="N38" s="95">
        <f t="shared" si="1"/>
        <v>0</v>
      </c>
      <c r="O38" s="96">
        <f t="shared" si="1"/>
        <v>3.6231884057971015E-3</v>
      </c>
      <c r="P38" s="112">
        <f t="shared" si="1"/>
        <v>6.0484767622859684E-3</v>
      </c>
    </row>
    <row r="39" spans="1:17">
      <c r="A39" s="133" t="s">
        <v>24</v>
      </c>
      <c r="B39" s="121">
        <f t="shared" ref="B39:P39" si="2">IF(B8= 0,0,(B8-B56)/B56)</f>
        <v>0</v>
      </c>
      <c r="C39" s="95">
        <f t="shared" si="2"/>
        <v>-1.8587360594795538E-3</v>
      </c>
      <c r="D39" s="95">
        <f t="shared" si="2"/>
        <v>0</v>
      </c>
      <c r="E39" s="95">
        <f t="shared" si="2"/>
        <v>-4.5977011494252873E-2</v>
      </c>
      <c r="F39" s="95">
        <f t="shared" si="2"/>
        <v>-1.0752688172043012E-2</v>
      </c>
      <c r="G39" s="95">
        <f t="shared" si="2"/>
        <v>2.564102564102564E-2</v>
      </c>
      <c r="H39" s="95">
        <f t="shared" si="2"/>
        <v>-9.6645821489482666E-3</v>
      </c>
      <c r="I39" s="95">
        <f t="shared" si="2"/>
        <v>0</v>
      </c>
      <c r="J39" s="95">
        <f t="shared" si="2"/>
        <v>0</v>
      </c>
      <c r="K39" s="95">
        <f t="shared" si="2"/>
        <v>4.2985541227041815E-3</v>
      </c>
      <c r="L39" s="95">
        <f t="shared" si="2"/>
        <v>1.2048192771084338E-2</v>
      </c>
      <c r="M39" s="95">
        <f t="shared" si="2"/>
        <v>-1.282051282051282E-2</v>
      </c>
      <c r="N39" s="95">
        <f t="shared" si="2"/>
        <v>0</v>
      </c>
      <c r="O39" s="96">
        <f t="shared" si="2"/>
        <v>-3.1088082901554403E-3</v>
      </c>
      <c r="P39" s="112">
        <f t="shared" si="2"/>
        <v>-1.9679079624583713E-3</v>
      </c>
    </row>
    <row r="40" spans="1:17">
      <c r="A40" s="133" t="s">
        <v>70</v>
      </c>
      <c r="B40" s="121">
        <f t="shared" ref="B40:P40" si="3">IF(B7= 0,0,(B7-B55)/B55)</f>
        <v>-2.8169014084507043E-2</v>
      </c>
      <c r="C40" s="95">
        <f t="shared" si="3"/>
        <v>0</v>
      </c>
      <c r="D40" s="95">
        <f t="shared" si="3"/>
        <v>4.2016806722689074E-3</v>
      </c>
      <c r="E40" s="95">
        <f t="shared" si="3"/>
        <v>5.5555555555555552E-2</v>
      </c>
      <c r="F40" s="95">
        <f t="shared" si="3"/>
        <v>0</v>
      </c>
      <c r="G40" s="95">
        <f t="shared" si="3"/>
        <v>0</v>
      </c>
      <c r="H40" s="95">
        <f t="shared" si="3"/>
        <v>-2.2161387042106636E-3</v>
      </c>
      <c r="I40" s="95">
        <f t="shared" si="3"/>
        <v>5.945303210463734E-3</v>
      </c>
      <c r="J40" s="95">
        <f t="shared" si="3"/>
        <v>-1.6326530612244899E-2</v>
      </c>
      <c r="K40" s="95">
        <f t="shared" si="3"/>
        <v>0</v>
      </c>
      <c r="L40" s="95">
        <f t="shared" si="3"/>
        <v>6.3025210084033615E-3</v>
      </c>
      <c r="M40" s="95">
        <f t="shared" si="3"/>
        <v>0</v>
      </c>
      <c r="N40" s="95">
        <f t="shared" si="3"/>
        <v>-1.5748031496062992E-2</v>
      </c>
      <c r="O40" s="96">
        <f t="shared" si="3"/>
        <v>0</v>
      </c>
      <c r="P40" s="112">
        <f t="shared" si="3"/>
        <v>-1.9208605455243949E-3</v>
      </c>
    </row>
    <row r="41" spans="1:17" ht="16.5" thickBot="1">
      <c r="A41" s="134" t="s">
        <v>25</v>
      </c>
      <c r="B41" s="131">
        <f t="shared" ref="B41:P41" si="4">IF(B9= 0,0,(B9-B57)/B57)</f>
        <v>0</v>
      </c>
      <c r="C41" s="102">
        <f t="shared" si="4"/>
        <v>0</v>
      </c>
      <c r="D41" s="102">
        <f t="shared" si="4"/>
        <v>0</v>
      </c>
      <c r="E41" s="102">
        <f t="shared" si="4"/>
        <v>4.1666666666666664E-2</v>
      </c>
      <c r="F41" s="102">
        <f t="shared" si="4"/>
        <v>0</v>
      </c>
      <c r="G41" s="102">
        <f t="shared" si="4"/>
        <v>0</v>
      </c>
      <c r="H41" s="102">
        <f t="shared" si="4"/>
        <v>-9.4490478267189992E-3</v>
      </c>
      <c r="I41" s="102">
        <f t="shared" si="4"/>
        <v>0</v>
      </c>
      <c r="J41" s="102">
        <f t="shared" si="4"/>
        <v>0</v>
      </c>
      <c r="K41" s="102">
        <f t="shared" si="4"/>
        <v>-1.3002364066193853E-2</v>
      </c>
      <c r="L41" s="102">
        <f t="shared" si="4"/>
        <v>-2.7237354085603113E-2</v>
      </c>
      <c r="M41" s="102">
        <f t="shared" si="4"/>
        <v>0</v>
      </c>
      <c r="N41" s="102">
        <f t="shared" si="4"/>
        <v>0</v>
      </c>
      <c r="O41" s="103">
        <f t="shared" si="4"/>
        <v>0</v>
      </c>
      <c r="P41" s="113">
        <f t="shared" si="4"/>
        <v>-1.0506100316312697E-2</v>
      </c>
    </row>
    <row r="42" spans="1:17" ht="16.5" thickBot="1">
      <c r="A42" s="108" t="s">
        <v>26</v>
      </c>
      <c r="B42" s="109">
        <f t="shared" ref="B42:P42" si="5">(B10-B58)/B58</f>
        <v>-5.7142857142857143E-3</v>
      </c>
      <c r="C42" s="109">
        <f t="shared" si="5"/>
        <v>7.832898172323759E-3</v>
      </c>
      <c r="D42" s="109">
        <f t="shared" si="5"/>
        <v>6.2266500622665004E-3</v>
      </c>
      <c r="E42" s="109">
        <f t="shared" si="5"/>
        <v>1.279317697228145E-2</v>
      </c>
      <c r="F42" s="109">
        <f t="shared" si="5"/>
        <v>0</v>
      </c>
      <c r="G42" s="109">
        <f t="shared" si="5"/>
        <v>1.0869565217391304E-2</v>
      </c>
      <c r="H42" s="109">
        <f t="shared" si="5"/>
        <v>2.0523784072688403E-3</v>
      </c>
      <c r="I42" s="109">
        <f t="shared" si="5"/>
        <v>5.717552887364208E-3</v>
      </c>
      <c r="J42" s="109">
        <f t="shared" si="5"/>
        <v>-5.6100981767180924E-3</v>
      </c>
      <c r="K42" s="109">
        <f t="shared" si="5"/>
        <v>1.6785150078988942E-3</v>
      </c>
      <c r="L42" s="109">
        <f t="shared" si="5"/>
        <v>4.7644256220222342E-3</v>
      </c>
      <c r="M42" s="109">
        <f t="shared" si="5"/>
        <v>1.869158878504673E-3</v>
      </c>
      <c r="N42" s="109">
        <f t="shared" si="5"/>
        <v>-6.3091482649842269E-3</v>
      </c>
      <c r="O42" s="110">
        <f t="shared" si="5"/>
        <v>4.833252779120348E-4</v>
      </c>
      <c r="P42" s="111">
        <f t="shared" si="5"/>
        <v>2.0609824957651046E-3</v>
      </c>
    </row>
    <row r="43" spans="1:17" ht="16.5" thickBot="1">
      <c r="A43" s="104" t="s">
        <v>27</v>
      </c>
      <c r="B43" s="105">
        <f>IF(B59=0,0,((B11-B59)/B59))</f>
        <v>0</v>
      </c>
      <c r="C43" s="105">
        <f>IF(C11=0,0,((C11-C59)/C59))</f>
        <v>0</v>
      </c>
      <c r="D43" s="105">
        <f>IF(D11=0,0,((D11-D59)/D59))</f>
        <v>0</v>
      </c>
      <c r="E43" s="105">
        <f>IF(E59=0,0,((E11-E59)/E59))</f>
        <v>0</v>
      </c>
      <c r="F43" s="105">
        <f>IF(F11=0,0,((F11-F59)/F59))</f>
        <v>0</v>
      </c>
      <c r="G43" s="105">
        <f>IF(G11=0,0,((G11-G59)/G59))</f>
        <v>0</v>
      </c>
      <c r="H43" s="105">
        <f>IF(H11=0,0,((H11-H59)/H59))</f>
        <v>-2.3255813953488372E-2</v>
      </c>
      <c r="I43" s="105">
        <f>IF(I11=0,0,((I11-I59)/I59))</f>
        <v>0</v>
      </c>
      <c r="J43" s="105">
        <f>IF(J59=0,0,((J11-J59)/J59))</f>
        <v>0</v>
      </c>
      <c r="K43" s="105">
        <f>IF(K59=0,0,((K11-K59)/K59))</f>
        <v>0</v>
      </c>
      <c r="L43" s="105">
        <f>IF(L11=0,0,((L11-L59)/L59))</f>
        <v>0</v>
      </c>
      <c r="M43" s="105">
        <f>IF(M11=0,0,((M11-M59)/M59))</f>
        <v>0</v>
      </c>
      <c r="N43" s="105">
        <f>IF(N11=0,0,((N11-N59)/N59))</f>
        <v>0</v>
      </c>
      <c r="O43" s="106">
        <f>IF(O11=0,0,((O11-O59)/O59))</f>
        <v>0</v>
      </c>
      <c r="P43" s="107">
        <f>IF(P11=0,0,((P11-P59)/P59))</f>
        <v>-1.020408163265306E-2</v>
      </c>
      <c r="Q43"/>
    </row>
    <row r="44" spans="1:17" ht="16.5" thickBot="1">
      <c r="A44" s="48" t="s">
        <v>28</v>
      </c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0"/>
      <c r="M44" s="49"/>
      <c r="N44" s="49"/>
      <c r="O44" s="50"/>
      <c r="P44" s="118"/>
      <c r="Q44"/>
    </row>
    <row r="45" spans="1:17" ht="16.5" thickBot="1">
      <c r="A45" s="124" t="s">
        <v>29</v>
      </c>
      <c r="B45" s="119">
        <f>(B13-B61)/B61</f>
        <v>-8.4033613445378148E-3</v>
      </c>
      <c r="C45" s="125" t="s">
        <v>30</v>
      </c>
      <c r="D45" s="119">
        <f>(D13-D61)/D61</f>
        <v>-7.5414781297134239E-3</v>
      </c>
      <c r="E45" s="125" t="s">
        <v>31</v>
      </c>
      <c r="F45" s="119">
        <f>(F13-F61)/F61</f>
        <v>9.8039215686274508E-3</v>
      </c>
      <c r="G45" s="125" t="s">
        <v>32</v>
      </c>
      <c r="H45" s="119">
        <f>(H13-H61)/H61</f>
        <v>2.1582733812949641E-2</v>
      </c>
      <c r="I45" s="410" t="s">
        <v>33</v>
      </c>
      <c r="J45" s="411"/>
      <c r="K45" s="119">
        <f>(K13-K61)/K61</f>
        <v>0</v>
      </c>
      <c r="L45" s="125" t="s">
        <v>34</v>
      </c>
      <c r="M45" s="120">
        <f>(M13-M61)/M61</f>
        <v>-3.3613445378151259E-2</v>
      </c>
      <c r="N45" s="125" t="s">
        <v>35</v>
      </c>
      <c r="O45" s="119">
        <f>(O13-O61)/O61</f>
        <v>3.3333333333333333E-2</v>
      </c>
      <c r="P45" s="126">
        <f>(P13-P61)/P61</f>
        <v>-4.7518479408658922E-3</v>
      </c>
    </row>
    <row r="46" spans="1:17" ht="16.5" thickBot="1">
      <c r="A46" s="34"/>
      <c r="B46" s="97"/>
      <c r="C46" s="98"/>
      <c r="D46" s="98"/>
      <c r="E46" s="98"/>
      <c r="F46" s="98"/>
      <c r="G46" s="98"/>
      <c r="H46" s="98"/>
      <c r="I46" s="98"/>
      <c r="J46" s="98"/>
      <c r="K46" s="98"/>
      <c r="L46" s="98"/>
      <c r="O46" s="99" t="s">
        <v>40</v>
      </c>
      <c r="P46" s="127">
        <f>IF(P63=0,0,((P15-P63)/P63))</f>
        <v>1.867311072056239E-3</v>
      </c>
    </row>
    <row r="47" spans="1:17" customFormat="1" ht="12.6"/>
    <row r="48" spans="1:17">
      <c r="A48" s="99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39"/>
      <c r="N48" s="97"/>
      <c r="O48" s="97"/>
      <c r="Q48" s="11"/>
    </row>
    <row r="49" spans="1:17" ht="23.45">
      <c r="A49" s="390" t="s">
        <v>0</v>
      </c>
      <c r="B49" s="390"/>
      <c r="C49" s="390"/>
      <c r="D49" s="390"/>
      <c r="E49" s="390"/>
      <c r="F49" s="390"/>
      <c r="G49" s="390"/>
      <c r="H49" s="390"/>
      <c r="I49" s="390"/>
      <c r="J49" s="390"/>
      <c r="K49" s="390"/>
      <c r="L49" s="390"/>
      <c r="M49" s="390"/>
      <c r="N49" s="390"/>
      <c r="O49" s="390"/>
      <c r="P49" s="390"/>
      <c r="Q49" s="390"/>
    </row>
    <row r="50" spans="1:17" ht="21">
      <c r="A50" s="391" t="s">
        <v>79</v>
      </c>
      <c r="B50" s="391"/>
      <c r="C50" s="391"/>
      <c r="D50" s="391"/>
      <c r="E50" s="391"/>
      <c r="F50" s="391"/>
      <c r="G50" s="391"/>
      <c r="H50" s="391"/>
      <c r="I50" s="391"/>
      <c r="J50" s="391"/>
      <c r="K50" s="391"/>
      <c r="L50" s="391"/>
      <c r="M50" s="391"/>
      <c r="N50" s="391"/>
      <c r="O50" s="391"/>
      <c r="P50" s="391"/>
      <c r="Q50" s="391"/>
    </row>
    <row r="51" spans="1:17" ht="21.6" thickBot="1">
      <c r="A51" s="392" t="s">
        <v>2</v>
      </c>
      <c r="B51" s="392"/>
      <c r="C51" s="392"/>
      <c r="D51" s="392"/>
      <c r="E51" s="392"/>
      <c r="F51" s="392"/>
      <c r="G51" s="392"/>
      <c r="H51" s="392"/>
      <c r="I51" s="392"/>
      <c r="J51" s="392"/>
      <c r="K51" s="392"/>
      <c r="L51" s="392"/>
      <c r="M51" s="392"/>
      <c r="N51" s="392"/>
      <c r="O51" s="392"/>
      <c r="P51" s="392"/>
      <c r="Q51" s="392"/>
    </row>
    <row r="52" spans="1:17" ht="16.5" thickBot="1">
      <c r="A52" s="12" t="s">
        <v>3</v>
      </c>
      <c r="B52" s="13">
        <v>1</v>
      </c>
      <c r="C52" s="14">
        <v>3</v>
      </c>
      <c r="D52" s="14">
        <v>5</v>
      </c>
      <c r="E52" s="14">
        <v>7</v>
      </c>
      <c r="F52" s="15" t="s">
        <v>72</v>
      </c>
      <c r="G52" s="14">
        <v>29</v>
      </c>
      <c r="H52" s="14">
        <v>13</v>
      </c>
      <c r="I52" s="14">
        <v>15</v>
      </c>
      <c r="J52" s="14">
        <v>17</v>
      </c>
      <c r="K52" s="14">
        <v>19</v>
      </c>
      <c r="L52" s="14">
        <v>21</v>
      </c>
      <c r="M52" s="14">
        <v>23</v>
      </c>
      <c r="N52" s="14">
        <v>25</v>
      </c>
      <c r="O52" s="135">
        <v>27</v>
      </c>
      <c r="P52" s="100" t="s">
        <v>66</v>
      </c>
      <c r="Q52" s="141" t="s">
        <v>73</v>
      </c>
    </row>
    <row r="53" spans="1:17" ht="30" thickBot="1">
      <c r="A53" s="40" t="s">
        <v>7</v>
      </c>
      <c r="B53" s="17" t="s">
        <v>8</v>
      </c>
      <c r="C53" s="18" t="s">
        <v>9</v>
      </c>
      <c r="D53" s="18" t="s">
        <v>10</v>
      </c>
      <c r="E53" s="18" t="s">
        <v>11</v>
      </c>
      <c r="F53" s="19" t="s">
        <v>78</v>
      </c>
      <c r="G53" s="18" t="s">
        <v>13</v>
      </c>
      <c r="H53" s="18" t="s">
        <v>14</v>
      </c>
      <c r="I53" s="18" t="s">
        <v>15</v>
      </c>
      <c r="J53" s="18" t="s">
        <v>16</v>
      </c>
      <c r="K53" s="18" t="s">
        <v>17</v>
      </c>
      <c r="L53" s="18" t="s">
        <v>18</v>
      </c>
      <c r="M53" s="18" t="s">
        <v>19</v>
      </c>
      <c r="N53" s="18" t="s">
        <v>20</v>
      </c>
      <c r="O53" s="136" t="s">
        <v>21</v>
      </c>
      <c r="P53" s="101" t="s">
        <v>69</v>
      </c>
      <c r="Q53" s="142" t="s">
        <v>74</v>
      </c>
    </row>
    <row r="54" spans="1:17">
      <c r="A54" s="22" t="s">
        <v>22</v>
      </c>
      <c r="B54" s="169">
        <v>279</v>
      </c>
      <c r="C54" s="170">
        <v>611</v>
      </c>
      <c r="D54" s="170">
        <v>565</v>
      </c>
      <c r="E54" s="170">
        <v>250</v>
      </c>
      <c r="F54" s="170">
        <v>235</v>
      </c>
      <c r="G54" s="170">
        <v>53</v>
      </c>
      <c r="H54" s="170">
        <v>30466</v>
      </c>
      <c r="I54" s="170">
        <v>908</v>
      </c>
      <c r="J54" s="170">
        <v>468</v>
      </c>
      <c r="K54" s="170">
        <v>5877</v>
      </c>
      <c r="L54" s="170">
        <v>2713</v>
      </c>
      <c r="M54" s="170">
        <v>301</v>
      </c>
      <c r="N54" s="170">
        <v>1140</v>
      </c>
      <c r="O54" s="170">
        <v>1104</v>
      </c>
      <c r="P54" s="155">
        <f>SUM(B54:O54)</f>
        <v>44970</v>
      </c>
      <c r="Q54" s="149">
        <f>P54/P58</f>
        <v>0.63481084133258048</v>
      </c>
    </row>
    <row r="55" spans="1:17">
      <c r="A55" s="21" t="s">
        <v>23</v>
      </c>
      <c r="B55" s="171">
        <v>71</v>
      </c>
      <c r="C55" s="172">
        <v>0</v>
      </c>
      <c r="D55" s="172">
        <v>238</v>
      </c>
      <c r="E55" s="172">
        <v>108</v>
      </c>
      <c r="F55" s="172">
        <v>0</v>
      </c>
      <c r="G55" s="172">
        <v>0</v>
      </c>
      <c r="H55" s="172">
        <v>7671</v>
      </c>
      <c r="I55" s="172">
        <v>841</v>
      </c>
      <c r="J55" s="172">
        <v>245</v>
      </c>
      <c r="K55" s="172">
        <v>0</v>
      </c>
      <c r="L55" s="172">
        <v>476</v>
      </c>
      <c r="M55" s="172">
        <v>0</v>
      </c>
      <c r="N55" s="172">
        <v>762</v>
      </c>
      <c r="O55" s="172">
        <v>0</v>
      </c>
      <c r="P55" s="155">
        <f t="shared" ref="P55:P57" si="6">SUM(B55:O55)</f>
        <v>10412</v>
      </c>
      <c r="Q55" s="149">
        <f>P55/P58</f>
        <v>0.14697910784867307</v>
      </c>
    </row>
    <row r="56" spans="1:17">
      <c r="A56" s="21" t="s">
        <v>24</v>
      </c>
      <c r="B56" s="171">
        <v>0</v>
      </c>
      <c r="C56" s="172">
        <v>538</v>
      </c>
      <c r="D56" s="172">
        <v>0</v>
      </c>
      <c r="E56" s="172">
        <v>87</v>
      </c>
      <c r="F56" s="172">
        <v>93</v>
      </c>
      <c r="G56" s="172">
        <v>39</v>
      </c>
      <c r="H56" s="172">
        <v>1759</v>
      </c>
      <c r="I56" s="172">
        <v>0</v>
      </c>
      <c r="J56" s="172">
        <v>0</v>
      </c>
      <c r="K56" s="172">
        <v>2559</v>
      </c>
      <c r="L56" s="172">
        <v>332</v>
      </c>
      <c r="M56" s="172">
        <v>234</v>
      </c>
      <c r="N56" s="172">
        <v>0</v>
      </c>
      <c r="O56" s="172">
        <v>965</v>
      </c>
      <c r="P56" s="156">
        <f t="shared" si="6"/>
        <v>6606</v>
      </c>
      <c r="Q56" s="150">
        <f>P56/P58</f>
        <v>9.3252399774138905E-2</v>
      </c>
    </row>
    <row r="57" spans="1:17" ht="16.5" thickBot="1">
      <c r="A57" s="25" t="s">
        <v>25</v>
      </c>
      <c r="B57" s="171">
        <v>0</v>
      </c>
      <c r="C57" s="172">
        <v>0</v>
      </c>
      <c r="D57" s="172">
        <v>0</v>
      </c>
      <c r="E57" s="172">
        <v>24</v>
      </c>
      <c r="F57" s="172">
        <v>0</v>
      </c>
      <c r="G57" s="172">
        <v>0</v>
      </c>
      <c r="H57" s="172">
        <v>6879</v>
      </c>
      <c r="I57" s="172">
        <v>0</v>
      </c>
      <c r="J57" s="172">
        <v>0</v>
      </c>
      <c r="K57" s="172">
        <v>1692</v>
      </c>
      <c r="L57" s="172">
        <v>257</v>
      </c>
      <c r="M57" s="172">
        <v>0</v>
      </c>
      <c r="N57" s="172">
        <v>0</v>
      </c>
      <c r="O57" s="172">
        <v>0</v>
      </c>
      <c r="P57" s="156">
        <f t="shared" si="6"/>
        <v>8852</v>
      </c>
      <c r="Q57" s="150">
        <f>P57/P58</f>
        <v>0.12495765104460757</v>
      </c>
    </row>
    <row r="58" spans="1:17" ht="16.5" thickBot="1">
      <c r="A58" s="41" t="s">
        <v>26</v>
      </c>
      <c r="B58" s="42">
        <v>350</v>
      </c>
      <c r="C58" s="43">
        <v>1149</v>
      </c>
      <c r="D58" s="43">
        <v>803</v>
      </c>
      <c r="E58" s="43">
        <v>469</v>
      </c>
      <c r="F58" s="43">
        <v>328</v>
      </c>
      <c r="G58" s="43">
        <v>92</v>
      </c>
      <c r="H58" s="43">
        <v>46775</v>
      </c>
      <c r="I58" s="43">
        <v>1749</v>
      </c>
      <c r="J58" s="43">
        <v>713</v>
      </c>
      <c r="K58" s="43">
        <v>10128</v>
      </c>
      <c r="L58" s="43">
        <v>3778</v>
      </c>
      <c r="M58" s="43">
        <v>535</v>
      </c>
      <c r="N58" s="43">
        <v>1902</v>
      </c>
      <c r="O58" s="139">
        <v>2069</v>
      </c>
      <c r="P58" s="163">
        <f>SUM(B58:O58)</f>
        <v>70840</v>
      </c>
      <c r="Q58" s="151">
        <f>SUM(Q54:Q57)</f>
        <v>1</v>
      </c>
    </row>
    <row r="59" spans="1:17" ht="16.5" thickBot="1">
      <c r="A59" s="28" t="s">
        <v>27</v>
      </c>
      <c r="B59" s="29">
        <v>0</v>
      </c>
      <c r="C59" s="30">
        <v>0</v>
      </c>
      <c r="D59" s="30">
        <v>2</v>
      </c>
      <c r="E59" s="30">
        <v>0</v>
      </c>
      <c r="F59" s="30">
        <v>0</v>
      </c>
      <c r="G59" s="30">
        <v>18</v>
      </c>
      <c r="H59" s="30">
        <v>43</v>
      </c>
      <c r="I59" s="30">
        <v>12</v>
      </c>
      <c r="J59" s="30">
        <v>0</v>
      </c>
      <c r="K59" s="30">
        <v>0</v>
      </c>
      <c r="L59" s="30">
        <v>5</v>
      </c>
      <c r="M59" s="30">
        <v>0</v>
      </c>
      <c r="N59" s="30">
        <v>10</v>
      </c>
      <c r="O59" s="140">
        <v>8</v>
      </c>
      <c r="P59" s="167">
        <f>SUM(B59:O59)</f>
        <v>98</v>
      </c>
      <c r="Q59" s="168"/>
    </row>
    <row r="60" spans="1:17" ht="16.5" thickBot="1">
      <c r="A60" s="44" t="s">
        <v>28</v>
      </c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6"/>
      <c r="M60" s="45"/>
      <c r="N60" s="45"/>
      <c r="O60" s="46"/>
      <c r="P60" s="148"/>
      <c r="Q60" s="47"/>
    </row>
    <row r="61" spans="1:17" ht="16.5" thickBot="1">
      <c r="A61" s="122" t="s">
        <v>29</v>
      </c>
      <c r="B61" s="123">
        <v>119</v>
      </c>
      <c r="C61" s="114" t="s">
        <v>30</v>
      </c>
      <c r="D61" s="115">
        <v>1326</v>
      </c>
      <c r="E61" s="114" t="s">
        <v>31</v>
      </c>
      <c r="F61" s="115">
        <v>102</v>
      </c>
      <c r="G61" s="116" t="s">
        <v>32</v>
      </c>
      <c r="H61" s="86">
        <v>139</v>
      </c>
      <c r="I61" s="396" t="s">
        <v>33</v>
      </c>
      <c r="J61" s="397"/>
      <c r="K61" s="85">
        <v>29</v>
      </c>
      <c r="L61" s="117" t="s">
        <v>34</v>
      </c>
      <c r="M61" s="84">
        <v>119</v>
      </c>
      <c r="N61" s="117" t="s">
        <v>35</v>
      </c>
      <c r="O61" s="85">
        <v>60</v>
      </c>
      <c r="P61" s="51">
        <f>B61+C62+D61+F61+H61+K61+M61+O61</f>
        <v>1894</v>
      </c>
      <c r="Q61" s="32"/>
    </row>
    <row r="62" spans="1:17" ht="16.5" thickBot="1">
      <c r="A62" s="31"/>
      <c r="B62" s="32"/>
      <c r="C62" s="33"/>
      <c r="D62" s="33"/>
      <c r="E62" s="33"/>
      <c r="F62" s="33"/>
      <c r="G62" s="33"/>
      <c r="H62" s="33"/>
      <c r="I62" s="33"/>
      <c r="J62" s="33"/>
      <c r="K62" s="33"/>
      <c r="L62" s="33"/>
      <c r="O62" s="52" t="s">
        <v>36</v>
      </c>
      <c r="P62" s="53">
        <v>0</v>
      </c>
      <c r="Q62" s="33"/>
    </row>
    <row r="63" spans="1:17" ht="16.5" thickBot="1">
      <c r="A63" s="34"/>
      <c r="B63" s="33"/>
      <c r="C63" s="33"/>
      <c r="D63" s="33"/>
      <c r="E63" s="33"/>
      <c r="F63" s="33"/>
      <c r="G63" s="33"/>
      <c r="H63" s="33"/>
      <c r="I63" s="35"/>
      <c r="J63" s="33"/>
      <c r="K63" s="33"/>
      <c r="L63" s="33"/>
      <c r="M63" s="33"/>
      <c r="N63" s="33"/>
      <c r="O63" s="36" t="s">
        <v>75</v>
      </c>
      <c r="P63" s="54">
        <f>P58+P59+P61+P62</f>
        <v>72832</v>
      </c>
      <c r="Q63" s="32"/>
    </row>
    <row r="64" spans="1:17" ht="16.5" thickBot="1">
      <c r="A64" s="37"/>
      <c r="B64" s="38"/>
      <c r="C64" s="38"/>
      <c r="D64" s="38"/>
      <c r="E64" s="38"/>
      <c r="F64" s="33"/>
      <c r="G64" s="38"/>
      <c r="H64" s="38"/>
      <c r="I64" s="38"/>
      <c r="J64" s="38"/>
      <c r="K64" s="38"/>
      <c r="L64" s="38"/>
      <c r="M64" s="38"/>
      <c r="N64" s="38"/>
      <c r="O64" s="55" t="s">
        <v>38</v>
      </c>
      <c r="P64" s="51">
        <v>72674</v>
      </c>
      <c r="Q64" s="32"/>
    </row>
    <row r="65" spans="1:17" ht="16.5" thickBot="1">
      <c r="A65" s="34"/>
      <c r="B65" s="38"/>
      <c r="C65" s="38"/>
      <c r="D65" s="38"/>
      <c r="E65" s="38"/>
      <c r="F65" s="33"/>
      <c r="G65" s="38"/>
      <c r="H65" s="38" t="s">
        <v>39</v>
      </c>
      <c r="I65" s="38"/>
      <c r="J65" s="38"/>
      <c r="K65" s="38"/>
      <c r="L65" s="38"/>
      <c r="M65" s="38"/>
      <c r="N65" s="38"/>
      <c r="O65" s="55" t="s">
        <v>40</v>
      </c>
      <c r="P65" s="68">
        <f>P63-P64</f>
        <v>158</v>
      </c>
      <c r="Q65" s="32"/>
    </row>
    <row r="66" spans="1:17">
      <c r="A66" s="5"/>
      <c r="B66" s="6"/>
      <c r="C66" s="6"/>
      <c r="D66" s="6"/>
      <c r="E66" s="6"/>
      <c r="F66" s="4"/>
      <c r="G66" s="6"/>
      <c r="H66" s="6"/>
      <c r="I66" s="6"/>
      <c r="J66" s="6"/>
      <c r="K66" s="6"/>
      <c r="L66" s="6"/>
      <c r="M66" s="6"/>
      <c r="N66" s="6"/>
      <c r="O66" s="6"/>
      <c r="P66" s="6"/>
      <c r="Q66" s="7"/>
    </row>
    <row r="67" spans="1:17">
      <c r="A67" s="2" t="s">
        <v>41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 t="s">
        <v>39</v>
      </c>
      <c r="P67" s="6"/>
      <c r="Q67" s="7"/>
    </row>
    <row r="68" spans="1:17">
      <c r="A68" s="3"/>
    </row>
  </sheetData>
  <mergeCells count="21">
    <mergeCell ref="A50:Q50"/>
    <mergeCell ref="A51:Q51"/>
    <mergeCell ref="I61:J61"/>
    <mergeCell ref="A32:Q32"/>
    <mergeCell ref="A33:Q33"/>
    <mergeCell ref="A34:Q34"/>
    <mergeCell ref="A35:Q35"/>
    <mergeCell ref="I45:J45"/>
    <mergeCell ref="A49:Q49"/>
    <mergeCell ref="B25:D25"/>
    <mergeCell ref="A1:Q1"/>
    <mergeCell ref="A2:Q2"/>
    <mergeCell ref="A3:Q3"/>
    <mergeCell ref="P4:P5"/>
    <mergeCell ref="Q4:Q5"/>
    <mergeCell ref="I13:J13"/>
    <mergeCell ref="B20:M20"/>
    <mergeCell ref="B21:C21"/>
    <mergeCell ref="B22:C22"/>
    <mergeCell ref="B23:C23"/>
    <mergeCell ref="B24:C24"/>
  </mergeCells>
  <pageMargins left="0.7" right="0.7" top="0.75" bottom="0.75" header="0.3" footer="0.3"/>
  <pageSetup scale="50" orientation="landscape" horizontalDpi="1200" verticalDpi="1200"/>
  <rowBreaks count="1" manualBreakCount="1">
    <brk id="3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1096F-87AA-48EE-B28A-968DC5981427}">
  <dimension ref="A1:Q68"/>
  <sheetViews>
    <sheetView showGridLines="0" topLeftCell="D1" zoomScale="55" zoomScaleNormal="55" zoomScaleSheetLayoutView="85" workbookViewId="0">
      <selection activeCell="P16" sqref="P16"/>
    </sheetView>
  </sheetViews>
  <sheetFormatPr defaultColWidth="8.6640625" defaultRowHeight="15.95"/>
  <cols>
    <col min="1" max="1" width="23.109375" style="1" customWidth="1"/>
    <col min="2" max="2" width="8.6640625" style="1"/>
    <col min="3" max="3" width="9.88671875" style="1" customWidth="1"/>
    <col min="4" max="4" width="10.6640625" style="1" customWidth="1"/>
    <col min="5" max="5" width="10.44140625" style="1" customWidth="1"/>
    <col min="6" max="6" width="10.21875" style="1" customWidth="1"/>
    <col min="7" max="7" width="8.6640625" style="1"/>
    <col min="8" max="8" width="9.33203125" style="1" bestFit="1" customWidth="1"/>
    <col min="9" max="10" width="8.6640625" style="1"/>
    <col min="11" max="11" width="11.77734375" style="1" customWidth="1"/>
    <col min="12" max="12" width="10.88671875" style="1" customWidth="1"/>
    <col min="13" max="13" width="9.109375" style="1" customWidth="1"/>
    <col min="14" max="16" width="8.6640625" style="1"/>
    <col min="17" max="17" width="9.5546875" style="1" bestFit="1" customWidth="1"/>
    <col min="18" max="16384" width="8.6640625" style="1"/>
  </cols>
  <sheetData>
    <row r="1" spans="1:17" ht="23.45">
      <c r="A1" s="390" t="s">
        <v>0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</row>
    <row r="2" spans="1:17" ht="21">
      <c r="A2" s="391" t="s">
        <v>79</v>
      </c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  <c r="N2" s="391"/>
      <c r="O2" s="391"/>
      <c r="P2" s="391"/>
      <c r="Q2" s="391"/>
    </row>
    <row r="3" spans="1:17" ht="21.6" thickBot="1">
      <c r="A3" s="392" t="s">
        <v>2</v>
      </c>
      <c r="B3" s="392"/>
      <c r="C3" s="392"/>
      <c r="D3" s="392"/>
      <c r="E3" s="392"/>
      <c r="F3" s="392"/>
      <c r="G3" s="392"/>
      <c r="H3" s="392"/>
      <c r="I3" s="392"/>
      <c r="J3" s="392"/>
      <c r="K3" s="392"/>
      <c r="L3" s="392"/>
      <c r="M3" s="392"/>
      <c r="N3" s="392"/>
      <c r="O3" s="392"/>
      <c r="P3" s="392"/>
      <c r="Q3" s="392"/>
    </row>
    <row r="4" spans="1:17" ht="16.5" thickBot="1">
      <c r="A4" s="12" t="s">
        <v>3</v>
      </c>
      <c r="B4" s="13">
        <v>1</v>
      </c>
      <c r="C4" s="14">
        <v>3</v>
      </c>
      <c r="D4" s="14">
        <v>5</v>
      </c>
      <c r="E4" s="14">
        <v>7</v>
      </c>
      <c r="F4" s="15" t="s">
        <v>4</v>
      </c>
      <c r="G4" s="14">
        <v>29</v>
      </c>
      <c r="H4" s="14">
        <v>13</v>
      </c>
      <c r="I4" s="14">
        <v>15</v>
      </c>
      <c r="J4" s="14">
        <v>17</v>
      </c>
      <c r="K4" s="14">
        <v>19</v>
      </c>
      <c r="L4" s="14">
        <v>21</v>
      </c>
      <c r="M4" s="14">
        <v>23</v>
      </c>
      <c r="N4" s="14">
        <v>25</v>
      </c>
      <c r="O4" s="135">
        <v>27</v>
      </c>
      <c r="P4" s="393" t="s">
        <v>5</v>
      </c>
      <c r="Q4" s="393" t="s">
        <v>6</v>
      </c>
    </row>
    <row r="5" spans="1:17" ht="30" thickBot="1">
      <c r="A5" s="40" t="s">
        <v>7</v>
      </c>
      <c r="B5" s="17" t="s">
        <v>8</v>
      </c>
      <c r="C5" s="18" t="s">
        <v>9</v>
      </c>
      <c r="D5" s="18" t="s">
        <v>10</v>
      </c>
      <c r="E5" s="18" t="s">
        <v>11</v>
      </c>
      <c r="F5" s="19" t="s">
        <v>78</v>
      </c>
      <c r="G5" s="18" t="s">
        <v>13</v>
      </c>
      <c r="H5" s="18" t="s">
        <v>14</v>
      </c>
      <c r="I5" s="18" t="s">
        <v>15</v>
      </c>
      <c r="J5" s="18" t="s">
        <v>16</v>
      </c>
      <c r="K5" s="18" t="s">
        <v>17</v>
      </c>
      <c r="L5" s="18" t="s">
        <v>18</v>
      </c>
      <c r="M5" s="18" t="s">
        <v>19</v>
      </c>
      <c r="N5" s="18" t="s">
        <v>20</v>
      </c>
      <c r="O5" s="136" t="s">
        <v>21</v>
      </c>
      <c r="P5" s="394"/>
      <c r="Q5" s="395"/>
    </row>
    <row r="6" spans="1:17">
      <c r="A6" s="22" t="s">
        <v>22</v>
      </c>
      <c r="B6" s="169">
        <v>279</v>
      </c>
      <c r="C6" s="170">
        <v>611</v>
      </c>
      <c r="D6" s="170">
        <v>565</v>
      </c>
      <c r="E6" s="170">
        <v>250</v>
      </c>
      <c r="F6" s="170">
        <v>235</v>
      </c>
      <c r="G6" s="170">
        <v>53</v>
      </c>
      <c r="H6" s="170">
        <v>30466</v>
      </c>
      <c r="I6" s="170">
        <v>908</v>
      </c>
      <c r="J6" s="170">
        <v>468</v>
      </c>
      <c r="K6" s="170">
        <v>5877</v>
      </c>
      <c r="L6" s="170">
        <v>2713</v>
      </c>
      <c r="M6" s="170">
        <v>301</v>
      </c>
      <c r="N6" s="170">
        <v>1140</v>
      </c>
      <c r="O6" s="170">
        <v>1104</v>
      </c>
      <c r="P6" s="144">
        <f>SUM(B6:O6)</f>
        <v>44970</v>
      </c>
      <c r="Q6" s="149">
        <f>P6/P10</f>
        <v>0.63481084133258048</v>
      </c>
    </row>
    <row r="7" spans="1:17">
      <c r="A7" s="21" t="s">
        <v>23</v>
      </c>
      <c r="B7" s="171">
        <v>71</v>
      </c>
      <c r="C7" s="172">
        <v>0</v>
      </c>
      <c r="D7" s="172">
        <v>238</v>
      </c>
      <c r="E7" s="172">
        <v>108</v>
      </c>
      <c r="F7" s="172">
        <v>0</v>
      </c>
      <c r="G7" s="172">
        <v>0</v>
      </c>
      <c r="H7" s="172">
        <v>7671</v>
      </c>
      <c r="I7" s="172">
        <v>841</v>
      </c>
      <c r="J7" s="172">
        <v>245</v>
      </c>
      <c r="K7" s="172">
        <v>0</v>
      </c>
      <c r="L7" s="172">
        <v>476</v>
      </c>
      <c r="M7" s="172">
        <v>0</v>
      </c>
      <c r="N7" s="172">
        <v>762</v>
      </c>
      <c r="O7" s="172">
        <v>0</v>
      </c>
      <c r="P7" s="144">
        <f t="shared" ref="P7:P11" si="0">SUM(B7:O7)</f>
        <v>10412</v>
      </c>
      <c r="Q7" s="149">
        <f>P7/P10</f>
        <v>0.14697910784867307</v>
      </c>
    </row>
    <row r="8" spans="1:17">
      <c r="A8" s="21" t="s">
        <v>24</v>
      </c>
      <c r="B8" s="171">
        <v>0</v>
      </c>
      <c r="C8" s="172">
        <v>538</v>
      </c>
      <c r="D8" s="172">
        <v>0</v>
      </c>
      <c r="E8" s="172">
        <v>87</v>
      </c>
      <c r="F8" s="172">
        <v>93</v>
      </c>
      <c r="G8" s="172">
        <v>39</v>
      </c>
      <c r="H8" s="172">
        <v>1759</v>
      </c>
      <c r="I8" s="172">
        <v>0</v>
      </c>
      <c r="J8" s="172">
        <v>0</v>
      </c>
      <c r="K8" s="172">
        <v>2559</v>
      </c>
      <c r="L8" s="172">
        <v>332</v>
      </c>
      <c r="M8" s="172">
        <v>234</v>
      </c>
      <c r="N8" s="172">
        <v>0</v>
      </c>
      <c r="O8" s="172">
        <v>965</v>
      </c>
      <c r="P8" s="145">
        <f t="shared" si="0"/>
        <v>6606</v>
      </c>
      <c r="Q8" s="150">
        <f>P8/P10</f>
        <v>9.3252399774138905E-2</v>
      </c>
    </row>
    <row r="9" spans="1:17" ht="16.5" thickBot="1">
      <c r="A9" s="25" t="s">
        <v>25</v>
      </c>
      <c r="B9" s="171">
        <v>0</v>
      </c>
      <c r="C9" s="172">
        <v>0</v>
      </c>
      <c r="D9" s="172">
        <v>0</v>
      </c>
      <c r="E9" s="172">
        <v>24</v>
      </c>
      <c r="F9" s="172">
        <v>0</v>
      </c>
      <c r="G9" s="172">
        <v>0</v>
      </c>
      <c r="H9" s="172">
        <v>6879</v>
      </c>
      <c r="I9" s="172">
        <v>0</v>
      </c>
      <c r="J9" s="172">
        <v>0</v>
      </c>
      <c r="K9" s="172">
        <v>1692</v>
      </c>
      <c r="L9" s="172">
        <v>257</v>
      </c>
      <c r="M9" s="172">
        <v>0</v>
      </c>
      <c r="N9" s="172">
        <v>0</v>
      </c>
      <c r="O9" s="172">
        <v>0</v>
      </c>
      <c r="P9" s="145">
        <f>SUM(B9:O9)</f>
        <v>8852</v>
      </c>
      <c r="Q9" s="150">
        <f>P9/P10</f>
        <v>0.12495765104460757</v>
      </c>
    </row>
    <row r="10" spans="1:17" ht="16.5" thickBot="1">
      <c r="A10" s="41" t="s">
        <v>26</v>
      </c>
      <c r="B10" s="42">
        <v>350</v>
      </c>
      <c r="C10" s="43">
        <v>1149</v>
      </c>
      <c r="D10" s="43">
        <v>803</v>
      </c>
      <c r="E10" s="43">
        <v>469</v>
      </c>
      <c r="F10" s="43">
        <v>328</v>
      </c>
      <c r="G10" s="43">
        <v>92</v>
      </c>
      <c r="H10" s="43">
        <v>46775</v>
      </c>
      <c r="I10" s="43">
        <v>1749</v>
      </c>
      <c r="J10" s="43">
        <v>713</v>
      </c>
      <c r="K10" s="43">
        <v>10128</v>
      </c>
      <c r="L10" s="43">
        <v>3778</v>
      </c>
      <c r="M10" s="43">
        <v>535</v>
      </c>
      <c r="N10" s="43">
        <v>1902</v>
      </c>
      <c r="O10" s="139">
        <v>2069</v>
      </c>
      <c r="P10" s="146">
        <f>SUM(B10:O10)</f>
        <v>70840</v>
      </c>
      <c r="Q10" s="151">
        <f>SUM(Q6:Q9)</f>
        <v>1</v>
      </c>
    </row>
    <row r="11" spans="1:17" ht="16.5" thickBot="1">
      <c r="A11" s="28" t="s">
        <v>27</v>
      </c>
      <c r="B11" s="29">
        <v>0</v>
      </c>
      <c r="C11" s="30">
        <v>0</v>
      </c>
      <c r="D11" s="30">
        <v>2</v>
      </c>
      <c r="E11" s="30">
        <v>0</v>
      </c>
      <c r="F11" s="30">
        <v>0</v>
      </c>
      <c r="G11" s="30">
        <v>18</v>
      </c>
      <c r="H11" s="30">
        <v>43</v>
      </c>
      <c r="I11" s="30">
        <v>12</v>
      </c>
      <c r="J11" s="30">
        <v>0</v>
      </c>
      <c r="K11" s="30">
        <v>0</v>
      </c>
      <c r="L11" s="30">
        <v>5</v>
      </c>
      <c r="M11" s="30">
        <v>0</v>
      </c>
      <c r="N11" s="30">
        <v>10</v>
      </c>
      <c r="O11" s="140">
        <v>8</v>
      </c>
      <c r="P11" s="147">
        <f t="shared" si="0"/>
        <v>98</v>
      </c>
      <c r="Q11" s="143"/>
    </row>
    <row r="12" spans="1:17" ht="16.5" thickBot="1">
      <c r="A12" s="44" t="s">
        <v>28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6"/>
      <c r="M12" s="45"/>
      <c r="N12" s="45"/>
      <c r="O12" s="46"/>
      <c r="P12" s="148"/>
      <c r="Q12" s="47"/>
    </row>
    <row r="13" spans="1:17" ht="16.5" thickBot="1">
      <c r="A13" s="122" t="s">
        <v>29</v>
      </c>
      <c r="B13" s="123">
        <v>119</v>
      </c>
      <c r="C13" s="114" t="s">
        <v>30</v>
      </c>
      <c r="D13" s="115">
        <v>1326</v>
      </c>
      <c r="E13" s="114" t="s">
        <v>31</v>
      </c>
      <c r="F13" s="115">
        <v>102</v>
      </c>
      <c r="G13" s="116" t="s">
        <v>32</v>
      </c>
      <c r="H13" s="86">
        <v>139</v>
      </c>
      <c r="I13" s="396" t="s">
        <v>33</v>
      </c>
      <c r="J13" s="397"/>
      <c r="K13" s="85">
        <v>29</v>
      </c>
      <c r="L13" s="117" t="s">
        <v>34</v>
      </c>
      <c r="M13" s="84">
        <v>119</v>
      </c>
      <c r="N13" s="117" t="s">
        <v>35</v>
      </c>
      <c r="O13" s="85">
        <v>60</v>
      </c>
      <c r="P13" s="51">
        <f>B13+C14+D13+F13+H13+K13+M13+O13</f>
        <v>1894</v>
      </c>
      <c r="Q13" s="32"/>
    </row>
    <row r="14" spans="1:17" ht="16.5" thickBot="1">
      <c r="A14" s="31"/>
      <c r="B14" s="32"/>
      <c r="C14" s="33"/>
      <c r="D14" s="33"/>
      <c r="E14" s="33"/>
      <c r="F14" s="33"/>
      <c r="G14" s="33"/>
      <c r="H14" s="33"/>
      <c r="I14" s="33"/>
      <c r="J14" s="33"/>
      <c r="K14" s="33"/>
      <c r="L14" s="33"/>
      <c r="O14" s="52" t="s">
        <v>36</v>
      </c>
      <c r="P14" s="53">
        <v>0</v>
      </c>
      <c r="Q14" s="33"/>
    </row>
    <row r="15" spans="1:17" ht="16.5" thickBot="1">
      <c r="A15" s="34"/>
      <c r="B15" s="33"/>
      <c r="C15" s="33"/>
      <c r="D15" s="33"/>
      <c r="E15" s="33"/>
      <c r="F15" s="33"/>
      <c r="G15" s="33"/>
      <c r="H15" s="33"/>
      <c r="I15" s="35"/>
      <c r="J15" s="33"/>
      <c r="K15" s="33"/>
      <c r="L15" s="33"/>
      <c r="M15" s="33"/>
      <c r="N15" s="33"/>
      <c r="O15" s="36" t="s">
        <v>37</v>
      </c>
      <c r="P15" s="54">
        <f>P10+P11+P13</f>
        <v>72832</v>
      </c>
      <c r="Q15" s="32"/>
    </row>
    <row r="16" spans="1:17" ht="16.5" thickBot="1">
      <c r="A16" s="37"/>
      <c r="B16" s="38"/>
      <c r="C16" s="38"/>
      <c r="D16" s="38"/>
      <c r="E16" s="38"/>
      <c r="F16" s="33"/>
      <c r="G16" s="38"/>
      <c r="H16" s="38"/>
      <c r="I16" s="38"/>
      <c r="J16" s="38"/>
      <c r="K16" s="38"/>
      <c r="L16" s="38"/>
      <c r="M16" s="38"/>
      <c r="N16" s="38"/>
      <c r="O16" s="55" t="s">
        <v>38</v>
      </c>
      <c r="P16" s="51">
        <f>P63</f>
        <v>72674</v>
      </c>
      <c r="Q16" s="32"/>
    </row>
    <row r="17" spans="1:17" ht="16.5" thickBot="1">
      <c r="A17" s="34"/>
      <c r="B17" s="38"/>
      <c r="C17" s="38"/>
      <c r="D17" s="38"/>
      <c r="E17" s="38"/>
      <c r="F17" s="33"/>
      <c r="G17" s="38"/>
      <c r="H17" s="38" t="s">
        <v>39</v>
      </c>
      <c r="I17" s="38"/>
      <c r="J17" s="38"/>
      <c r="K17" s="38"/>
      <c r="L17" s="38"/>
      <c r="M17" s="38"/>
      <c r="N17" s="38"/>
      <c r="O17" s="55" t="s">
        <v>40</v>
      </c>
      <c r="P17" s="68">
        <f>P15-P16</f>
        <v>158</v>
      </c>
      <c r="Q17" s="32"/>
    </row>
    <row r="18" spans="1:17">
      <c r="A18" s="31" t="s">
        <v>41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 t="s">
        <v>39</v>
      </c>
      <c r="P18" s="6"/>
      <c r="Q18" s="7"/>
    </row>
    <row r="19" spans="1:17" ht="16.5" thickBot="1">
      <c r="A19" s="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7"/>
    </row>
    <row r="20" spans="1:17" ht="21.6" thickBot="1">
      <c r="A20" s="8"/>
      <c r="B20" s="398" t="s">
        <v>42</v>
      </c>
      <c r="C20" s="399"/>
      <c r="D20" s="399"/>
      <c r="E20" s="399"/>
      <c r="F20" s="399"/>
      <c r="G20" s="399"/>
      <c r="H20" s="399"/>
      <c r="I20" s="399"/>
      <c r="J20" s="399"/>
      <c r="K20" s="399"/>
      <c r="L20" s="399"/>
      <c r="M20" s="400"/>
      <c r="N20" s="8"/>
      <c r="O20" s="8"/>
      <c r="P20" s="8"/>
      <c r="Q20" s="8"/>
    </row>
    <row r="21" spans="1:17" ht="44.1" thickBot="1">
      <c r="B21" s="401" t="s">
        <v>43</v>
      </c>
      <c r="C21" s="402"/>
      <c r="D21" s="58" t="s">
        <v>44</v>
      </c>
      <c r="E21" s="65" t="s">
        <v>45</v>
      </c>
      <c r="F21" s="66" t="s">
        <v>46</v>
      </c>
      <c r="G21" s="67" t="s">
        <v>47</v>
      </c>
      <c r="H21" s="74" t="s">
        <v>48</v>
      </c>
      <c r="I21" s="75" t="s">
        <v>49</v>
      </c>
      <c r="J21" s="82" t="s">
        <v>22</v>
      </c>
      <c r="K21" s="83" t="s">
        <v>50</v>
      </c>
      <c r="L21" s="77" t="s">
        <v>51</v>
      </c>
      <c r="M21" s="76" t="s">
        <v>52</v>
      </c>
      <c r="P21" s="9"/>
      <c r="Q21" s="9"/>
    </row>
    <row r="22" spans="1:17" ht="18.600000000000001" customHeight="1">
      <c r="B22" s="403" t="s">
        <v>53</v>
      </c>
      <c r="C22" s="404"/>
      <c r="D22" s="128" t="s">
        <v>54</v>
      </c>
      <c r="E22" s="61">
        <f>E7+L7+H7</f>
        <v>8255</v>
      </c>
      <c r="F22" s="57">
        <f>E9+L9+H9</f>
        <v>7160</v>
      </c>
      <c r="G22" s="62">
        <f>E8+L8+H8</f>
        <v>2178</v>
      </c>
      <c r="H22" s="87">
        <f>SUM(E22:G22)</f>
        <v>17593</v>
      </c>
      <c r="I22" s="88">
        <f>(H22/H25)</f>
        <v>0.6800541167375338</v>
      </c>
      <c r="J22" s="59">
        <f>E6+L6+H6</f>
        <v>33429</v>
      </c>
      <c r="K22" s="78">
        <f>J22/J25</f>
        <v>0.7433622414943295</v>
      </c>
      <c r="L22" s="91">
        <f>SUM(H22+J22)</f>
        <v>51022</v>
      </c>
      <c r="M22" s="92">
        <f>L22/L25</f>
        <v>0.72024280067758328</v>
      </c>
      <c r="P22" s="9"/>
      <c r="Q22" s="9"/>
    </row>
    <row r="23" spans="1:17" ht="44.45" customHeight="1">
      <c r="B23" s="405" t="s">
        <v>55</v>
      </c>
      <c r="C23" s="406"/>
      <c r="D23" s="129" t="s">
        <v>56</v>
      </c>
      <c r="E23" s="63">
        <f>B7+D7+I7+J7+N7</f>
        <v>2157</v>
      </c>
      <c r="F23" s="56" t="s">
        <v>57</v>
      </c>
      <c r="G23" s="64" t="s">
        <v>57</v>
      </c>
      <c r="H23" s="89">
        <f>SUM(E23:G23)</f>
        <v>2157</v>
      </c>
      <c r="I23" s="90">
        <f>H23/H25</f>
        <v>8.3378430614611518E-2</v>
      </c>
      <c r="J23" s="60">
        <f>B6+D6+I6+J6+N6</f>
        <v>3360</v>
      </c>
      <c r="K23" s="79">
        <f>J23/J25</f>
        <v>7.4716477651767851E-2</v>
      </c>
      <c r="L23" s="93">
        <f>SUM(H23+J23)</f>
        <v>5517</v>
      </c>
      <c r="M23" s="94">
        <f>L23/L25</f>
        <v>7.7879728966685491E-2</v>
      </c>
      <c r="P23" s="9"/>
      <c r="Q23" s="9"/>
    </row>
    <row r="24" spans="1:17" ht="53.1" customHeight="1" thickBot="1">
      <c r="B24" s="407" t="s">
        <v>58</v>
      </c>
      <c r="C24" s="408"/>
      <c r="D24" s="130" t="s">
        <v>59</v>
      </c>
      <c r="E24" s="63" t="s">
        <v>57</v>
      </c>
      <c r="F24" s="56">
        <f>K9+M9+C9+F9+G9+O9</f>
        <v>1692</v>
      </c>
      <c r="G24" s="64">
        <f>K8+M8+C8+F8+G8+O8</f>
        <v>4428</v>
      </c>
      <c r="H24" s="89">
        <f>SUM(E24:G24)</f>
        <v>6120</v>
      </c>
      <c r="I24" s="90">
        <f>H24/H25</f>
        <v>0.23656745264785467</v>
      </c>
      <c r="J24" s="60">
        <f>K6+M6+C6+F6+G6+O6</f>
        <v>8181</v>
      </c>
      <c r="K24" s="79">
        <f>J24/J25</f>
        <v>0.18192128085390261</v>
      </c>
      <c r="L24" s="93">
        <f>SUM(H24+J24)</f>
        <v>14301</v>
      </c>
      <c r="M24" s="94">
        <f>L24/L25</f>
        <v>0.20187747035573123</v>
      </c>
      <c r="P24" s="9"/>
      <c r="Q24" s="9"/>
    </row>
    <row r="25" spans="1:17" ht="18.95" thickBot="1">
      <c r="B25" s="387" t="s">
        <v>60</v>
      </c>
      <c r="C25" s="388"/>
      <c r="D25" s="389"/>
      <c r="E25" s="69">
        <f>SUM(E22:E24)</f>
        <v>10412</v>
      </c>
      <c r="F25" s="70">
        <f>SUM(F22:F24)</f>
        <v>8852</v>
      </c>
      <c r="G25" s="71">
        <f>SUM(G22:G24)</f>
        <v>6606</v>
      </c>
      <c r="H25" s="69">
        <f>SUM(E25:G25)</f>
        <v>25870</v>
      </c>
      <c r="I25" s="73">
        <f>SUM(I22:I24)</f>
        <v>1</v>
      </c>
      <c r="J25" s="72">
        <f>SUM(J22:J24)</f>
        <v>44970</v>
      </c>
      <c r="K25" s="80">
        <f>SUM(K22:K24)</f>
        <v>0.99999999999999989</v>
      </c>
      <c r="L25" s="81">
        <f>SUM(L22:L24)</f>
        <v>70840</v>
      </c>
      <c r="M25" s="73">
        <f>SUM(M22:M24)</f>
        <v>1</v>
      </c>
      <c r="P25" s="9"/>
      <c r="Q25" s="9"/>
    </row>
    <row r="26" spans="1:17">
      <c r="A26" s="5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7"/>
    </row>
    <row r="27" spans="1:17">
      <c r="A27" s="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7"/>
    </row>
    <row r="28" spans="1:17">
      <c r="A28" s="5"/>
      <c r="B28" s="6"/>
      <c r="C28" s="6"/>
      <c r="D28" s="6"/>
      <c r="E28" s="6"/>
      <c r="F28" s="6"/>
      <c r="O28" s="6"/>
      <c r="P28" s="6"/>
      <c r="Q28" s="7"/>
    </row>
    <row r="29" spans="1:17">
      <c r="B29" s="3"/>
      <c r="C29" s="3"/>
      <c r="D29" s="3"/>
      <c r="E29" s="3"/>
      <c r="F29" s="3"/>
      <c r="O29" s="3"/>
      <c r="P29" s="3"/>
      <c r="Q29" s="3"/>
    </row>
    <row r="30" spans="1:17">
      <c r="A30" s="10" t="s">
        <v>61</v>
      </c>
      <c r="B30" s="3"/>
      <c r="C30" s="3"/>
      <c r="D30" s="3"/>
      <c r="E30" s="3"/>
      <c r="F30" s="3"/>
      <c r="O30" s="3"/>
      <c r="P30" s="3"/>
      <c r="Q30" s="3"/>
    </row>
    <row r="31" spans="1:17">
      <c r="A31" s="10" t="s">
        <v>62</v>
      </c>
      <c r="B31" s="3"/>
      <c r="C31" s="3"/>
    </row>
    <row r="32" spans="1:17" ht="23.45">
      <c r="A32" s="390" t="s">
        <v>63</v>
      </c>
      <c r="B32" s="414"/>
      <c r="C32" s="414"/>
      <c r="D32" s="414"/>
      <c r="E32" s="414"/>
      <c r="F32" s="414"/>
      <c r="G32" s="414"/>
      <c r="H32" s="414"/>
      <c r="I32" s="414"/>
      <c r="J32" s="414"/>
      <c r="K32" s="414"/>
      <c r="L32" s="414"/>
      <c r="M32" s="414"/>
      <c r="N32" s="414"/>
      <c r="O32" s="414"/>
      <c r="P32" s="414"/>
      <c r="Q32" s="414"/>
    </row>
    <row r="33" spans="1:17" ht="21">
      <c r="A33" s="392" t="s">
        <v>64</v>
      </c>
      <c r="B33" s="392"/>
      <c r="C33" s="392"/>
      <c r="D33" s="392"/>
      <c r="E33" s="392"/>
      <c r="F33" s="392"/>
      <c r="G33" s="392"/>
      <c r="H33" s="392"/>
      <c r="I33" s="392"/>
      <c r="J33" s="392"/>
      <c r="K33" s="392"/>
      <c r="L33" s="392"/>
      <c r="M33" s="392"/>
      <c r="N33" s="392"/>
      <c r="O33" s="392"/>
      <c r="P33" s="392"/>
      <c r="Q33" s="392"/>
    </row>
    <row r="34" spans="1:17" ht="21">
      <c r="A34" s="409" t="str">
        <f>A50&amp;" to "&amp;A2</f>
        <v>January 1, 2025 to February 1, 2025</v>
      </c>
      <c r="B34" s="409"/>
      <c r="C34" s="409"/>
      <c r="D34" s="409"/>
      <c r="E34" s="409"/>
      <c r="F34" s="409"/>
      <c r="G34" s="409"/>
      <c r="H34" s="409"/>
      <c r="I34" s="409"/>
      <c r="J34" s="409"/>
      <c r="K34" s="409"/>
      <c r="L34" s="409"/>
      <c r="M34" s="409"/>
      <c r="N34" s="409"/>
      <c r="O34" s="409"/>
      <c r="P34" s="409"/>
      <c r="Q34" s="409"/>
    </row>
    <row r="35" spans="1:17" ht="21.6" thickBot="1">
      <c r="A35" s="392" t="s">
        <v>65</v>
      </c>
      <c r="B35" s="392"/>
      <c r="C35" s="392"/>
      <c r="D35" s="392"/>
      <c r="E35" s="392"/>
      <c r="F35" s="392"/>
      <c r="G35" s="392"/>
      <c r="H35" s="392"/>
      <c r="I35" s="392"/>
      <c r="J35" s="392"/>
      <c r="K35" s="392"/>
      <c r="L35" s="392"/>
      <c r="M35" s="392"/>
      <c r="N35" s="392"/>
      <c r="O35" s="392"/>
      <c r="P35" s="392"/>
      <c r="Q35" s="392"/>
    </row>
    <row r="36" spans="1:17" ht="16.5" thickBot="1">
      <c r="A36" s="12"/>
      <c r="B36" s="13">
        <v>1</v>
      </c>
      <c r="C36" s="14">
        <v>3</v>
      </c>
      <c r="D36" s="14">
        <v>5</v>
      </c>
      <c r="E36" s="14">
        <v>7</v>
      </c>
      <c r="F36" s="15" t="s">
        <v>4</v>
      </c>
      <c r="G36" s="14">
        <v>29</v>
      </c>
      <c r="H36" s="14">
        <v>13</v>
      </c>
      <c r="I36" s="14">
        <v>15</v>
      </c>
      <c r="J36" s="14">
        <v>17</v>
      </c>
      <c r="K36" s="14">
        <v>19</v>
      </c>
      <c r="L36" s="14">
        <v>21</v>
      </c>
      <c r="M36" s="14">
        <v>23</v>
      </c>
      <c r="N36" s="14">
        <v>25</v>
      </c>
      <c r="O36" s="16">
        <v>27</v>
      </c>
      <c r="P36" s="100" t="s">
        <v>66</v>
      </c>
    </row>
    <row r="37" spans="1:17" ht="30" thickBot="1">
      <c r="A37" s="40" t="s">
        <v>67</v>
      </c>
      <c r="B37" s="17" t="s">
        <v>8</v>
      </c>
      <c r="C37" s="18" t="s">
        <v>9</v>
      </c>
      <c r="D37" s="18" t="s">
        <v>10</v>
      </c>
      <c r="E37" s="18" t="s">
        <v>11</v>
      </c>
      <c r="F37" s="19" t="s">
        <v>78</v>
      </c>
      <c r="G37" s="18" t="s">
        <v>68</v>
      </c>
      <c r="H37" s="18" t="s">
        <v>14</v>
      </c>
      <c r="I37" s="18" t="s">
        <v>15</v>
      </c>
      <c r="J37" s="18" t="s">
        <v>16</v>
      </c>
      <c r="K37" s="18" t="s">
        <v>17</v>
      </c>
      <c r="L37" s="18" t="s">
        <v>18</v>
      </c>
      <c r="M37" s="18" t="s">
        <v>19</v>
      </c>
      <c r="N37" s="18" t="s">
        <v>20</v>
      </c>
      <c r="O37" s="20" t="s">
        <v>21</v>
      </c>
      <c r="P37" s="101" t="s">
        <v>69</v>
      </c>
    </row>
    <row r="38" spans="1:17">
      <c r="A38" s="132" t="s">
        <v>22</v>
      </c>
      <c r="B38" s="121">
        <f t="shared" ref="B38:P38" si="1">IF(B6= 0,0,(B6-B54)/B54)</f>
        <v>7.2202166064981952E-3</v>
      </c>
      <c r="C38" s="95">
        <f t="shared" si="1"/>
        <v>1.639344262295082E-3</v>
      </c>
      <c r="D38" s="95">
        <f t="shared" si="1"/>
        <v>7.1301247771836003E-3</v>
      </c>
      <c r="E38" s="95">
        <f t="shared" si="1"/>
        <v>8.0645161290322578E-3</v>
      </c>
      <c r="F38" s="95">
        <f t="shared" si="1"/>
        <v>-4.2372881355932203E-3</v>
      </c>
      <c r="G38" s="95">
        <f t="shared" si="1"/>
        <v>1.9230769230769232E-2</v>
      </c>
      <c r="H38" s="95">
        <f t="shared" si="1"/>
        <v>4.8153034300791554E-3</v>
      </c>
      <c r="I38" s="95">
        <f t="shared" si="1"/>
        <v>-1.1001100110011001E-3</v>
      </c>
      <c r="J38" s="95">
        <f t="shared" si="1"/>
        <v>1.079913606911447E-2</v>
      </c>
      <c r="K38" s="95">
        <f t="shared" si="1"/>
        <v>4.2720437457279565E-3</v>
      </c>
      <c r="L38" s="95">
        <f t="shared" si="1"/>
        <v>1.4205607476635514E-2</v>
      </c>
      <c r="M38" s="95">
        <f t="shared" si="1"/>
        <v>2.3809523809523808E-2</v>
      </c>
      <c r="N38" s="95">
        <f t="shared" si="1"/>
        <v>1.7574692442882249E-3</v>
      </c>
      <c r="O38" s="96">
        <f t="shared" si="1"/>
        <v>9.140767824497258E-3</v>
      </c>
      <c r="P38" s="112">
        <f t="shared" si="1"/>
        <v>5.3880033088153098E-3</v>
      </c>
    </row>
    <row r="39" spans="1:17">
      <c r="A39" s="133" t="s">
        <v>24</v>
      </c>
      <c r="B39" s="121">
        <f t="shared" ref="B39:P39" si="2">IF(B8= 0,0,(B8-B56)/B56)</f>
        <v>0</v>
      </c>
      <c r="C39" s="95">
        <f t="shared" si="2"/>
        <v>-2.8880866425992781E-2</v>
      </c>
      <c r="D39" s="95">
        <f t="shared" si="2"/>
        <v>0</v>
      </c>
      <c r="E39" s="95">
        <f t="shared" si="2"/>
        <v>-3.3333333333333333E-2</v>
      </c>
      <c r="F39" s="95">
        <f t="shared" si="2"/>
        <v>3.3333333333333333E-2</v>
      </c>
      <c r="G39" s="95">
        <f t="shared" si="2"/>
        <v>-2.5000000000000001E-2</v>
      </c>
      <c r="H39" s="95">
        <f t="shared" si="2"/>
        <v>9.1795754446356848E-3</v>
      </c>
      <c r="I39" s="95">
        <f t="shared" si="2"/>
        <v>0</v>
      </c>
      <c r="J39" s="95">
        <f t="shared" si="2"/>
        <v>0</v>
      </c>
      <c r="K39" s="95">
        <f t="shared" si="2"/>
        <v>-8.9078233927188232E-3</v>
      </c>
      <c r="L39" s="95">
        <f t="shared" si="2"/>
        <v>-2.0648967551622419E-2</v>
      </c>
      <c r="M39" s="95">
        <f t="shared" si="2"/>
        <v>-1.2658227848101266E-2</v>
      </c>
      <c r="N39" s="95">
        <f t="shared" si="2"/>
        <v>0</v>
      </c>
      <c r="O39" s="96">
        <f t="shared" si="2"/>
        <v>-2.0682523267838678E-3</v>
      </c>
      <c r="P39" s="112">
        <f t="shared" si="2"/>
        <v>-5.4200542005420054E-3</v>
      </c>
    </row>
    <row r="40" spans="1:17">
      <c r="A40" s="133" t="s">
        <v>70</v>
      </c>
      <c r="B40" s="121">
        <f t="shared" ref="B40:P40" si="3">IF(B7= 0,0,(B7-B55)/B55)</f>
        <v>4.4117647058823532E-2</v>
      </c>
      <c r="C40" s="95">
        <f t="shared" si="3"/>
        <v>0</v>
      </c>
      <c r="D40" s="95">
        <f t="shared" si="3"/>
        <v>-1.6528925619834711E-2</v>
      </c>
      <c r="E40" s="95">
        <f t="shared" si="3"/>
        <v>-9.1743119266055051E-3</v>
      </c>
      <c r="F40" s="95">
        <f t="shared" si="3"/>
        <v>0</v>
      </c>
      <c r="G40" s="95">
        <f t="shared" si="3"/>
        <v>0</v>
      </c>
      <c r="H40" s="95">
        <f t="shared" si="3"/>
        <v>-5.3163900414937761E-3</v>
      </c>
      <c r="I40" s="95">
        <f t="shared" si="3"/>
        <v>-9.4228504122497048E-3</v>
      </c>
      <c r="J40" s="95">
        <f t="shared" si="3"/>
        <v>-2.3904382470119521E-2</v>
      </c>
      <c r="K40" s="95">
        <f t="shared" si="3"/>
        <v>0</v>
      </c>
      <c r="L40" s="95">
        <f t="shared" si="3"/>
        <v>4.2194092827004216E-3</v>
      </c>
      <c r="M40" s="95">
        <f t="shared" si="3"/>
        <v>0</v>
      </c>
      <c r="N40" s="95">
        <f t="shared" si="3"/>
        <v>-1.1673151750972763E-2</v>
      </c>
      <c r="O40" s="96">
        <f t="shared" si="3"/>
        <v>0</v>
      </c>
      <c r="P40" s="112">
        <f t="shared" si="3"/>
        <v>-6.1092019854906456E-3</v>
      </c>
    </row>
    <row r="41" spans="1:17" ht="16.5" thickBot="1">
      <c r="A41" s="134" t="s">
        <v>25</v>
      </c>
      <c r="B41" s="131">
        <f t="shared" ref="B41:P41" si="4">IF(B9= 0,0,(B9-B57)/B57)</f>
        <v>0</v>
      </c>
      <c r="C41" s="102">
        <f t="shared" si="4"/>
        <v>0</v>
      </c>
      <c r="D41" s="102">
        <f t="shared" si="4"/>
        <v>0</v>
      </c>
      <c r="E41" s="102">
        <f t="shared" si="4"/>
        <v>0</v>
      </c>
      <c r="F41" s="102">
        <f t="shared" si="4"/>
        <v>0</v>
      </c>
      <c r="G41" s="102">
        <f t="shared" si="4"/>
        <v>0</v>
      </c>
      <c r="H41" s="102">
        <f t="shared" si="4"/>
        <v>-7.26321905868681E-4</v>
      </c>
      <c r="I41" s="102">
        <f t="shared" si="4"/>
        <v>0</v>
      </c>
      <c r="J41" s="102">
        <f t="shared" si="4"/>
        <v>0</v>
      </c>
      <c r="K41" s="102">
        <f t="shared" si="4"/>
        <v>1.3780707010185741E-2</v>
      </c>
      <c r="L41" s="102">
        <f t="shared" si="4"/>
        <v>1.984126984126984E-2</v>
      </c>
      <c r="M41" s="102">
        <f t="shared" si="4"/>
        <v>0</v>
      </c>
      <c r="N41" s="102">
        <f t="shared" si="4"/>
        <v>0</v>
      </c>
      <c r="O41" s="103">
        <f t="shared" si="4"/>
        <v>0</v>
      </c>
      <c r="P41" s="113">
        <f t="shared" si="4"/>
        <v>2.6050515347151434E-3</v>
      </c>
    </row>
    <row r="42" spans="1:17" ht="16.5" thickBot="1">
      <c r="A42" s="108" t="s">
        <v>26</v>
      </c>
      <c r="B42" s="109">
        <f t="shared" ref="B42:P42" si="5">(B10-B58)/B58</f>
        <v>1.4492753623188406E-2</v>
      </c>
      <c r="C42" s="109">
        <f t="shared" si="5"/>
        <v>-1.2886597938144329E-2</v>
      </c>
      <c r="D42" s="109">
        <f t="shared" si="5"/>
        <v>0</v>
      </c>
      <c r="E42" s="109">
        <f t="shared" si="5"/>
        <v>-4.246284501061571E-3</v>
      </c>
      <c r="F42" s="109">
        <f t="shared" si="5"/>
        <v>6.1349693251533744E-3</v>
      </c>
      <c r="G42" s="109">
        <f t="shared" si="5"/>
        <v>0</v>
      </c>
      <c r="H42" s="109">
        <f t="shared" si="5"/>
        <v>2.4861227201611693E-3</v>
      </c>
      <c r="I42" s="109">
        <f t="shared" si="5"/>
        <v>-5.1194539249146756E-3</v>
      </c>
      <c r="J42" s="109">
        <f t="shared" si="5"/>
        <v>-1.4005602240896359E-3</v>
      </c>
      <c r="K42" s="109">
        <f t="shared" si="5"/>
        <v>2.4745125210333565E-3</v>
      </c>
      <c r="L42" s="109">
        <f t="shared" si="5"/>
        <v>1.0160427807486631E-2</v>
      </c>
      <c r="M42" s="109">
        <f t="shared" si="5"/>
        <v>7.5329566854990581E-3</v>
      </c>
      <c r="N42" s="109">
        <f t="shared" si="5"/>
        <v>-3.6668412781561029E-3</v>
      </c>
      <c r="O42" s="110">
        <f t="shared" si="5"/>
        <v>3.8816108685104317E-3</v>
      </c>
      <c r="P42" s="111">
        <f t="shared" si="5"/>
        <v>2.3204482426849283E-3</v>
      </c>
    </row>
    <row r="43" spans="1:17" ht="16.5" thickBot="1">
      <c r="A43" s="104" t="s">
        <v>27</v>
      </c>
      <c r="B43" s="105">
        <f>IF(B59=0,0,((B11-B59)/B59))</f>
        <v>-1</v>
      </c>
      <c r="C43" s="105">
        <f>IF(C11=0,0,((C11-C59)/C59))</f>
        <v>0</v>
      </c>
      <c r="D43" s="105">
        <f>IF(D11=0,0,((D11-D59)/D59))</f>
        <v>0</v>
      </c>
      <c r="E43" s="105">
        <f>IF(E59=0,0,((E11-E59)/E59))</f>
        <v>0</v>
      </c>
      <c r="F43" s="105">
        <f>IF(F11=0,0,((F11-F59)/F59))</f>
        <v>0</v>
      </c>
      <c r="G43" s="105">
        <f>IF(G11=0,0,((G11-G59)/G59))</f>
        <v>0</v>
      </c>
      <c r="H43" s="105">
        <f>IF(H11=0,0,((H11-H59)/H59))</f>
        <v>2.3809523809523808E-2</v>
      </c>
      <c r="I43" s="105">
        <f>IF(I11=0,0,((I11-I59)/I59))</f>
        <v>9.0909090909090912E-2</v>
      </c>
      <c r="J43" s="105">
        <f>IF(J59=0,0,((J11-J59)/J59))</f>
        <v>0</v>
      </c>
      <c r="K43" s="105">
        <f>IF(K59=0,0,((K11-K59)/K59))</f>
        <v>0</v>
      </c>
      <c r="L43" s="105">
        <f>IF(L11=0,0,((L11-L59)/L59))</f>
        <v>0</v>
      </c>
      <c r="M43" s="105">
        <f>IF(M11=0,0,((M11-M59)/M59))</f>
        <v>0</v>
      </c>
      <c r="N43" s="105">
        <f>IF(N11=0,0,((N11-N59)/N59))</f>
        <v>-9.0909090909090912E-2</v>
      </c>
      <c r="O43" s="106">
        <f>IF(O11=0,0,((O11-O59)/O59))</f>
        <v>0</v>
      </c>
      <c r="P43" s="107">
        <f>IF(P11=0,0,((P11-P59)/P59))</f>
        <v>0</v>
      </c>
      <c r="Q43"/>
    </row>
    <row r="44" spans="1:17" ht="16.5" thickBot="1">
      <c r="A44" s="48" t="s">
        <v>28</v>
      </c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0"/>
      <c r="M44" s="49"/>
      <c r="N44" s="49"/>
      <c r="O44" s="50"/>
      <c r="P44" s="118"/>
      <c r="Q44"/>
    </row>
    <row r="45" spans="1:17" ht="16.5" thickBot="1">
      <c r="A45" s="124" t="s">
        <v>29</v>
      </c>
      <c r="B45" s="119">
        <f>(B13-B61)/B61</f>
        <v>-1.6528925619834711E-2</v>
      </c>
      <c r="C45" s="125" t="s">
        <v>30</v>
      </c>
      <c r="D45" s="119">
        <f>(D13-D61)/D61</f>
        <v>-3.7565740045078888E-3</v>
      </c>
      <c r="E45" s="125" t="s">
        <v>31</v>
      </c>
      <c r="F45" s="119">
        <f>(F13-F61)/F61</f>
        <v>0</v>
      </c>
      <c r="G45" s="125" t="s">
        <v>32</v>
      </c>
      <c r="H45" s="119">
        <f>(H13-H61)/H61</f>
        <v>-1.4184397163120567E-2</v>
      </c>
      <c r="I45" s="410" t="s">
        <v>33</v>
      </c>
      <c r="J45" s="411"/>
      <c r="K45" s="119">
        <f>(K13-K61)/K61</f>
        <v>0</v>
      </c>
      <c r="L45" s="125" t="s">
        <v>34</v>
      </c>
      <c r="M45" s="120">
        <f>(M13-M61)/M61</f>
        <v>8.4745762711864406E-3</v>
      </c>
      <c r="N45" s="125" t="s">
        <v>35</v>
      </c>
      <c r="O45" s="119">
        <f>(O13-O61)/O61</f>
        <v>3.4482758620689655E-2</v>
      </c>
      <c r="P45" s="126">
        <f>(P13-P61)/P61</f>
        <v>-3.1578947368421052E-3</v>
      </c>
    </row>
    <row r="46" spans="1:17" ht="16.5" thickBot="1">
      <c r="A46" s="34"/>
      <c r="B46" s="97"/>
      <c r="C46" s="98"/>
      <c r="D46" s="98"/>
      <c r="E46" s="98"/>
      <c r="F46" s="98"/>
      <c r="G46" s="98"/>
      <c r="H46" s="98"/>
      <c r="I46" s="98"/>
      <c r="J46" s="98"/>
      <c r="K46" s="98"/>
      <c r="L46" s="98"/>
      <c r="O46" s="99" t="s">
        <v>40</v>
      </c>
      <c r="P46" s="127">
        <f>IF(P63=0,0,((P15-P63)/P63))</f>
        <v>2.1740925227729311E-3</v>
      </c>
    </row>
    <row r="47" spans="1:17" customFormat="1" ht="12.6"/>
    <row r="48" spans="1:17">
      <c r="A48" s="99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39"/>
      <c r="N48" s="97"/>
      <c r="O48" s="97"/>
      <c r="Q48" s="11"/>
    </row>
    <row r="49" spans="1:17" ht="23.45">
      <c r="A49" s="390" t="s">
        <v>0</v>
      </c>
      <c r="B49" s="390"/>
      <c r="C49" s="390"/>
      <c r="D49" s="390"/>
      <c r="E49" s="390"/>
      <c r="F49" s="390"/>
      <c r="G49" s="390"/>
      <c r="H49" s="390"/>
      <c r="I49" s="390"/>
      <c r="J49" s="390"/>
      <c r="K49" s="390"/>
      <c r="L49" s="390"/>
      <c r="M49" s="390"/>
      <c r="N49" s="390"/>
      <c r="O49" s="390"/>
      <c r="P49" s="390"/>
      <c r="Q49" s="390"/>
    </row>
    <row r="50" spans="1:17" ht="21">
      <c r="A50" s="391" t="s">
        <v>80</v>
      </c>
      <c r="B50" s="391"/>
      <c r="C50" s="391"/>
      <c r="D50" s="391"/>
      <c r="E50" s="391"/>
      <c r="F50" s="391"/>
      <c r="G50" s="391"/>
      <c r="H50" s="391"/>
      <c r="I50" s="391"/>
      <c r="J50" s="391"/>
      <c r="K50" s="391"/>
      <c r="L50" s="391"/>
      <c r="M50" s="391"/>
      <c r="N50" s="391"/>
      <c r="O50" s="391"/>
      <c r="P50" s="391"/>
      <c r="Q50" s="391"/>
    </row>
    <row r="51" spans="1:17" ht="21.6" thickBot="1">
      <c r="A51" s="392" t="s">
        <v>2</v>
      </c>
      <c r="B51" s="392"/>
      <c r="C51" s="392"/>
      <c r="D51" s="392"/>
      <c r="E51" s="392"/>
      <c r="F51" s="392"/>
      <c r="G51" s="392"/>
      <c r="H51" s="392"/>
      <c r="I51" s="392"/>
      <c r="J51" s="392"/>
      <c r="K51" s="392"/>
      <c r="L51" s="392"/>
      <c r="M51" s="392"/>
      <c r="N51" s="392"/>
      <c r="O51" s="392"/>
      <c r="P51" s="392"/>
      <c r="Q51" s="392"/>
    </row>
    <row r="52" spans="1:17" ht="16.5" thickBot="1">
      <c r="A52" s="12" t="s">
        <v>3</v>
      </c>
      <c r="B52" s="13">
        <v>1</v>
      </c>
      <c r="C52" s="14">
        <v>3</v>
      </c>
      <c r="D52" s="14">
        <v>5</v>
      </c>
      <c r="E52" s="14">
        <v>7</v>
      </c>
      <c r="F52" s="15" t="s">
        <v>72</v>
      </c>
      <c r="G52" s="14">
        <v>29</v>
      </c>
      <c r="H52" s="14">
        <v>13</v>
      </c>
      <c r="I52" s="14">
        <v>15</v>
      </c>
      <c r="J52" s="14">
        <v>17</v>
      </c>
      <c r="K52" s="14">
        <v>19</v>
      </c>
      <c r="L52" s="14">
        <v>21</v>
      </c>
      <c r="M52" s="14">
        <v>23</v>
      </c>
      <c r="N52" s="14">
        <v>25</v>
      </c>
      <c r="O52" s="135">
        <v>27</v>
      </c>
      <c r="P52" s="100" t="s">
        <v>66</v>
      </c>
      <c r="Q52" s="141" t="s">
        <v>73</v>
      </c>
    </row>
    <row r="53" spans="1:17" ht="30" thickBot="1">
      <c r="A53" s="40" t="s">
        <v>7</v>
      </c>
      <c r="B53" s="17" t="s">
        <v>8</v>
      </c>
      <c r="C53" s="18" t="s">
        <v>9</v>
      </c>
      <c r="D53" s="18" t="s">
        <v>10</v>
      </c>
      <c r="E53" s="18" t="s">
        <v>11</v>
      </c>
      <c r="F53" s="19" t="s">
        <v>78</v>
      </c>
      <c r="G53" s="18" t="s">
        <v>13</v>
      </c>
      <c r="H53" s="18" t="s">
        <v>14</v>
      </c>
      <c r="I53" s="18" t="s">
        <v>15</v>
      </c>
      <c r="J53" s="18" t="s">
        <v>16</v>
      </c>
      <c r="K53" s="18" t="s">
        <v>17</v>
      </c>
      <c r="L53" s="18" t="s">
        <v>18</v>
      </c>
      <c r="M53" s="18" t="s">
        <v>19</v>
      </c>
      <c r="N53" s="18" t="s">
        <v>20</v>
      </c>
      <c r="O53" s="136" t="s">
        <v>21</v>
      </c>
      <c r="P53" s="101" t="s">
        <v>69</v>
      </c>
      <c r="Q53" s="142" t="s">
        <v>74</v>
      </c>
    </row>
    <row r="54" spans="1:17">
      <c r="A54" s="22" t="s">
        <v>22</v>
      </c>
      <c r="B54" s="23">
        <v>277</v>
      </c>
      <c r="C54" s="24">
        <v>610</v>
      </c>
      <c r="D54" s="24">
        <v>561</v>
      </c>
      <c r="E54" s="24">
        <v>248</v>
      </c>
      <c r="F54" s="24">
        <v>236</v>
      </c>
      <c r="G54" s="24">
        <v>52</v>
      </c>
      <c r="H54" s="24">
        <v>30320</v>
      </c>
      <c r="I54" s="24">
        <v>909</v>
      </c>
      <c r="J54" s="24">
        <v>463</v>
      </c>
      <c r="K54" s="24">
        <v>5852</v>
      </c>
      <c r="L54" s="24">
        <v>2675</v>
      </c>
      <c r="M54" s="24">
        <v>294</v>
      </c>
      <c r="N54" s="24">
        <v>1138</v>
      </c>
      <c r="O54" s="137">
        <v>1094</v>
      </c>
      <c r="P54" s="155">
        <f>SUM(B54:O54)</f>
        <v>44729</v>
      </c>
      <c r="Q54" s="149">
        <f>P54/P58</f>
        <v>0.63287396004301322</v>
      </c>
    </row>
    <row r="55" spans="1:17">
      <c r="A55" s="21" t="s">
        <v>23</v>
      </c>
      <c r="B55" s="23">
        <v>68</v>
      </c>
      <c r="C55" s="24">
        <v>0</v>
      </c>
      <c r="D55" s="24">
        <v>242</v>
      </c>
      <c r="E55" s="24">
        <v>109</v>
      </c>
      <c r="F55" s="24">
        <v>0</v>
      </c>
      <c r="G55" s="24">
        <v>0</v>
      </c>
      <c r="H55" s="24">
        <v>7712</v>
      </c>
      <c r="I55" s="24">
        <v>849</v>
      </c>
      <c r="J55" s="24">
        <v>251</v>
      </c>
      <c r="K55" s="24">
        <v>0</v>
      </c>
      <c r="L55" s="24">
        <v>474</v>
      </c>
      <c r="M55" s="24">
        <v>0</v>
      </c>
      <c r="N55" s="24">
        <v>771</v>
      </c>
      <c r="O55" s="137">
        <v>0</v>
      </c>
      <c r="P55" s="155">
        <f t="shared" ref="P55:P57" si="6">SUM(B55:O55)</f>
        <v>10476</v>
      </c>
      <c r="Q55" s="149">
        <f>P55/P58</f>
        <v>0.14822570603882507</v>
      </c>
    </row>
    <row r="56" spans="1:17">
      <c r="A56" s="21" t="s">
        <v>24</v>
      </c>
      <c r="B56" s="23">
        <v>0</v>
      </c>
      <c r="C56" s="24">
        <v>554</v>
      </c>
      <c r="D56" s="24">
        <v>0</v>
      </c>
      <c r="E56" s="24">
        <v>90</v>
      </c>
      <c r="F56" s="24">
        <v>90</v>
      </c>
      <c r="G56" s="24">
        <v>40</v>
      </c>
      <c r="H56" s="24">
        <v>1743</v>
      </c>
      <c r="I56" s="24">
        <v>0</v>
      </c>
      <c r="J56" s="24">
        <v>0</v>
      </c>
      <c r="K56" s="24">
        <v>2582</v>
      </c>
      <c r="L56" s="24">
        <v>339</v>
      </c>
      <c r="M56" s="24">
        <v>237</v>
      </c>
      <c r="N56" s="24">
        <v>0</v>
      </c>
      <c r="O56" s="137">
        <v>967</v>
      </c>
      <c r="P56" s="156">
        <f t="shared" si="6"/>
        <v>6642</v>
      </c>
      <c r="Q56" s="150">
        <f>P56/P58</f>
        <v>9.39781538287396E-2</v>
      </c>
    </row>
    <row r="57" spans="1:17" ht="16.5" thickBot="1">
      <c r="A57" s="25" t="s">
        <v>25</v>
      </c>
      <c r="B57" s="26">
        <v>0</v>
      </c>
      <c r="C57" s="27">
        <v>0</v>
      </c>
      <c r="D57" s="27">
        <v>0</v>
      </c>
      <c r="E57" s="27">
        <v>24</v>
      </c>
      <c r="F57" s="27">
        <v>0</v>
      </c>
      <c r="G57" s="27">
        <v>0</v>
      </c>
      <c r="H57" s="27">
        <v>6884</v>
      </c>
      <c r="I57" s="27">
        <v>0</v>
      </c>
      <c r="J57" s="27">
        <v>0</v>
      </c>
      <c r="K57" s="27">
        <v>1669</v>
      </c>
      <c r="L57" s="27">
        <v>252</v>
      </c>
      <c r="M57" s="27">
        <v>0</v>
      </c>
      <c r="N57" s="27">
        <v>0</v>
      </c>
      <c r="O57" s="138">
        <v>0</v>
      </c>
      <c r="P57" s="156">
        <f t="shared" si="6"/>
        <v>8829</v>
      </c>
      <c r="Q57" s="150">
        <f>P57/P58</f>
        <v>0.12492218008942216</v>
      </c>
    </row>
    <row r="58" spans="1:17" ht="16.5" thickBot="1">
      <c r="A58" s="41" t="s">
        <v>26</v>
      </c>
      <c r="B58" s="42">
        <f>SUM(B54:B57)</f>
        <v>345</v>
      </c>
      <c r="C58" s="43">
        <f t="shared" ref="C58:O58" si="7">SUM(C54:C57)</f>
        <v>1164</v>
      </c>
      <c r="D58" s="43">
        <f t="shared" si="7"/>
        <v>803</v>
      </c>
      <c r="E58" s="43">
        <f t="shared" si="7"/>
        <v>471</v>
      </c>
      <c r="F58" s="43">
        <f t="shared" si="7"/>
        <v>326</v>
      </c>
      <c r="G58" s="43">
        <f t="shared" si="7"/>
        <v>92</v>
      </c>
      <c r="H58" s="43">
        <f t="shared" si="7"/>
        <v>46659</v>
      </c>
      <c r="I58" s="43">
        <f t="shared" si="7"/>
        <v>1758</v>
      </c>
      <c r="J58" s="43">
        <f t="shared" si="7"/>
        <v>714</v>
      </c>
      <c r="K58" s="43">
        <f t="shared" si="7"/>
        <v>10103</v>
      </c>
      <c r="L58" s="43">
        <f t="shared" si="7"/>
        <v>3740</v>
      </c>
      <c r="M58" s="43">
        <f t="shared" si="7"/>
        <v>531</v>
      </c>
      <c r="N58" s="43">
        <f t="shared" si="7"/>
        <v>1909</v>
      </c>
      <c r="O58" s="139">
        <f t="shared" si="7"/>
        <v>2061</v>
      </c>
      <c r="P58" s="163">
        <f>SUM(B58:O58)</f>
        <v>70676</v>
      </c>
      <c r="Q58" s="151">
        <f>SUM(Q54:Q57)</f>
        <v>1.0000000000000002</v>
      </c>
    </row>
    <row r="59" spans="1:17" ht="16.5" thickBot="1">
      <c r="A59" s="28" t="s">
        <v>27</v>
      </c>
      <c r="B59" s="29">
        <v>1</v>
      </c>
      <c r="C59" s="30">
        <v>0</v>
      </c>
      <c r="D59" s="30">
        <v>2</v>
      </c>
      <c r="E59" s="30">
        <v>0</v>
      </c>
      <c r="F59" s="30">
        <v>0</v>
      </c>
      <c r="G59" s="30">
        <v>18</v>
      </c>
      <c r="H59" s="30">
        <v>42</v>
      </c>
      <c r="I59" s="30">
        <v>11</v>
      </c>
      <c r="J59" s="30">
        <v>0</v>
      </c>
      <c r="K59" s="30">
        <v>0</v>
      </c>
      <c r="L59" s="30">
        <v>5</v>
      </c>
      <c r="M59" s="30">
        <v>0</v>
      </c>
      <c r="N59" s="30">
        <v>11</v>
      </c>
      <c r="O59" s="140">
        <v>8</v>
      </c>
      <c r="P59" s="167">
        <f>SUM(B59:O59)</f>
        <v>98</v>
      </c>
      <c r="Q59" s="168"/>
    </row>
    <row r="60" spans="1:17" ht="16.5" thickBot="1">
      <c r="A60" s="44" t="s">
        <v>28</v>
      </c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6"/>
      <c r="M60" s="45"/>
      <c r="N60" s="45"/>
      <c r="O60" s="46"/>
      <c r="P60" s="148"/>
      <c r="Q60" s="47"/>
    </row>
    <row r="61" spans="1:17" ht="16.5" thickBot="1">
      <c r="A61" s="122" t="s">
        <v>29</v>
      </c>
      <c r="B61" s="123">
        <v>121</v>
      </c>
      <c r="C61" s="114" t="s">
        <v>30</v>
      </c>
      <c r="D61" s="115">
        <v>1331</v>
      </c>
      <c r="E61" s="114" t="s">
        <v>31</v>
      </c>
      <c r="F61" s="115">
        <v>102</v>
      </c>
      <c r="G61" s="116" t="s">
        <v>32</v>
      </c>
      <c r="H61" s="86">
        <v>141</v>
      </c>
      <c r="I61" s="396" t="s">
        <v>33</v>
      </c>
      <c r="J61" s="397"/>
      <c r="K61" s="85">
        <v>29</v>
      </c>
      <c r="L61" s="117" t="s">
        <v>34</v>
      </c>
      <c r="M61" s="84">
        <v>118</v>
      </c>
      <c r="N61" s="117" t="s">
        <v>35</v>
      </c>
      <c r="O61" s="85">
        <v>58</v>
      </c>
      <c r="P61" s="51">
        <f>B61+C62+D61+F61+H61+K61+M61+O61</f>
        <v>1900</v>
      </c>
      <c r="Q61" s="32"/>
    </row>
    <row r="62" spans="1:17" ht="16.5" thickBot="1">
      <c r="A62" s="31"/>
      <c r="B62" s="32"/>
      <c r="C62" s="33"/>
      <c r="D62" s="33"/>
      <c r="E62" s="33"/>
      <c r="F62" s="33"/>
      <c r="G62" s="33"/>
      <c r="H62" s="33"/>
      <c r="I62" s="33"/>
      <c r="J62" s="33"/>
      <c r="K62" s="33"/>
      <c r="L62" s="33"/>
      <c r="O62" s="52" t="s">
        <v>36</v>
      </c>
      <c r="P62" s="53">
        <v>0</v>
      </c>
      <c r="Q62" s="33"/>
    </row>
    <row r="63" spans="1:17" ht="16.5" thickBot="1">
      <c r="A63" s="34"/>
      <c r="B63" s="33"/>
      <c r="C63" s="33"/>
      <c r="D63" s="33"/>
      <c r="E63" s="33"/>
      <c r="F63" s="33"/>
      <c r="G63" s="33"/>
      <c r="H63" s="33"/>
      <c r="I63" s="35"/>
      <c r="J63" s="33"/>
      <c r="K63" s="33"/>
      <c r="L63" s="33"/>
      <c r="M63" s="33"/>
      <c r="N63" s="33"/>
      <c r="O63" s="36" t="s">
        <v>75</v>
      </c>
      <c r="P63" s="54">
        <f>P58+P59+P61+P62</f>
        <v>72674</v>
      </c>
      <c r="Q63" s="32"/>
    </row>
    <row r="64" spans="1:17" ht="16.5" thickBot="1">
      <c r="A64" s="37"/>
      <c r="B64" s="38"/>
      <c r="C64" s="38"/>
      <c r="D64" s="38"/>
      <c r="E64" s="38"/>
      <c r="F64" s="33"/>
      <c r="G64" s="38"/>
      <c r="H64" s="38"/>
      <c r="I64" s="38"/>
      <c r="J64" s="38"/>
      <c r="K64" s="38"/>
      <c r="L64" s="38"/>
      <c r="M64" s="38"/>
      <c r="N64" s="38"/>
      <c r="O64" s="55" t="s">
        <v>38</v>
      </c>
      <c r="P64" s="51">
        <v>72340</v>
      </c>
      <c r="Q64" s="32"/>
    </row>
    <row r="65" spans="1:17" ht="16.5" thickBot="1">
      <c r="A65" s="34"/>
      <c r="B65" s="38"/>
      <c r="C65" s="38"/>
      <c r="D65" s="38"/>
      <c r="E65" s="38"/>
      <c r="F65" s="33"/>
      <c r="G65" s="38"/>
      <c r="H65" s="38" t="s">
        <v>39</v>
      </c>
      <c r="I65" s="38"/>
      <c r="J65" s="38"/>
      <c r="K65" s="38"/>
      <c r="L65" s="38"/>
      <c r="M65" s="38"/>
      <c r="N65" s="38"/>
      <c r="O65" s="55" t="s">
        <v>40</v>
      </c>
      <c r="P65" s="68">
        <f>P63-P64</f>
        <v>334</v>
      </c>
      <c r="Q65" s="32"/>
    </row>
    <row r="66" spans="1:17">
      <c r="A66" s="5"/>
      <c r="B66" s="6"/>
      <c r="C66" s="6"/>
      <c r="D66" s="6"/>
      <c r="E66" s="6"/>
      <c r="F66" s="4"/>
      <c r="G66" s="6"/>
      <c r="H66" s="6"/>
      <c r="I66" s="6"/>
      <c r="J66" s="6"/>
      <c r="K66" s="6"/>
      <c r="L66" s="6"/>
      <c r="M66" s="6"/>
      <c r="N66" s="6"/>
      <c r="O66" s="6"/>
      <c r="P66" s="6"/>
      <c r="Q66" s="7"/>
    </row>
    <row r="67" spans="1:17">
      <c r="A67" s="2" t="s">
        <v>41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 t="s">
        <v>39</v>
      </c>
      <c r="P67" s="6"/>
      <c r="Q67" s="7"/>
    </row>
    <row r="68" spans="1:17">
      <c r="A68" s="3"/>
    </row>
  </sheetData>
  <mergeCells count="21">
    <mergeCell ref="A50:Q50"/>
    <mergeCell ref="A51:Q51"/>
    <mergeCell ref="I61:J61"/>
    <mergeCell ref="A32:Q32"/>
    <mergeCell ref="A33:Q33"/>
    <mergeCell ref="A34:Q34"/>
    <mergeCell ref="A35:Q35"/>
    <mergeCell ref="I45:J45"/>
    <mergeCell ref="A49:Q49"/>
    <mergeCell ref="B25:D25"/>
    <mergeCell ref="A1:Q1"/>
    <mergeCell ref="A2:Q2"/>
    <mergeCell ref="A3:Q3"/>
    <mergeCell ref="P4:P5"/>
    <mergeCell ref="Q4:Q5"/>
    <mergeCell ref="I13:J13"/>
    <mergeCell ref="B20:M20"/>
    <mergeCell ref="B21:C21"/>
    <mergeCell ref="B22:C22"/>
    <mergeCell ref="B23:C23"/>
    <mergeCell ref="B24:C24"/>
  </mergeCells>
  <pageMargins left="0.7" right="0.7" top="0.75" bottom="0.75" header="0.3" footer="0.3"/>
  <pageSetup scale="50" orientation="landscape" horizontalDpi="1200" verticalDpi="1200"/>
  <rowBreaks count="1" manualBreakCount="1">
    <brk id="3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3F0F3-E3A6-458C-A112-E3304C5B51EC}">
  <dimension ref="A1:Q68"/>
  <sheetViews>
    <sheetView showGridLines="0" topLeftCell="D38" zoomScale="55" zoomScaleNormal="55" zoomScaleSheetLayoutView="85" workbookViewId="0">
      <selection activeCell="P16" sqref="P16"/>
    </sheetView>
  </sheetViews>
  <sheetFormatPr defaultColWidth="8.6640625" defaultRowHeight="15.95"/>
  <cols>
    <col min="1" max="1" width="23.109375" style="1" customWidth="1"/>
    <col min="2" max="2" width="8.6640625" style="1"/>
    <col min="3" max="3" width="9.88671875" style="1" customWidth="1"/>
    <col min="4" max="4" width="10.6640625" style="1" customWidth="1"/>
    <col min="5" max="5" width="10.44140625" style="1" customWidth="1"/>
    <col min="6" max="6" width="10.21875" style="1" customWidth="1"/>
    <col min="7" max="7" width="8.6640625" style="1"/>
    <col min="8" max="8" width="9.33203125" style="1" bestFit="1" customWidth="1"/>
    <col min="9" max="10" width="8.6640625" style="1"/>
    <col min="11" max="11" width="11.77734375" style="1" customWidth="1"/>
    <col min="12" max="12" width="10.88671875" style="1" customWidth="1"/>
    <col min="13" max="13" width="9.109375" style="1" customWidth="1"/>
    <col min="14" max="16" width="8.6640625" style="1"/>
    <col min="17" max="17" width="9.5546875" style="1" bestFit="1" customWidth="1"/>
    <col min="18" max="16384" width="8.6640625" style="1"/>
  </cols>
  <sheetData>
    <row r="1" spans="1:17" ht="23.45">
      <c r="A1" s="390" t="s">
        <v>0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</row>
    <row r="2" spans="1:17" ht="21">
      <c r="A2" s="391" t="s">
        <v>80</v>
      </c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  <c r="N2" s="391"/>
      <c r="O2" s="391"/>
      <c r="P2" s="391"/>
      <c r="Q2" s="391"/>
    </row>
    <row r="3" spans="1:17" ht="21.6" thickBot="1">
      <c r="A3" s="392" t="s">
        <v>2</v>
      </c>
      <c r="B3" s="392"/>
      <c r="C3" s="392"/>
      <c r="D3" s="392"/>
      <c r="E3" s="392"/>
      <c r="F3" s="392"/>
      <c r="G3" s="392"/>
      <c r="H3" s="392"/>
      <c r="I3" s="392"/>
      <c r="J3" s="392"/>
      <c r="K3" s="392"/>
      <c r="L3" s="392"/>
      <c r="M3" s="392"/>
      <c r="N3" s="392"/>
      <c r="O3" s="392"/>
      <c r="P3" s="392"/>
      <c r="Q3" s="392"/>
    </row>
    <row r="4" spans="1:17" ht="16.5" thickBot="1">
      <c r="A4" s="12" t="s">
        <v>3</v>
      </c>
      <c r="B4" s="13">
        <v>1</v>
      </c>
      <c r="C4" s="14">
        <v>3</v>
      </c>
      <c r="D4" s="14">
        <v>5</v>
      </c>
      <c r="E4" s="14">
        <v>7</v>
      </c>
      <c r="F4" s="15" t="s">
        <v>4</v>
      </c>
      <c r="G4" s="14">
        <v>29</v>
      </c>
      <c r="H4" s="14">
        <v>13</v>
      </c>
      <c r="I4" s="14">
        <v>15</v>
      </c>
      <c r="J4" s="14">
        <v>17</v>
      </c>
      <c r="K4" s="14">
        <v>19</v>
      </c>
      <c r="L4" s="14">
        <v>21</v>
      </c>
      <c r="M4" s="14">
        <v>23</v>
      </c>
      <c r="N4" s="14">
        <v>25</v>
      </c>
      <c r="O4" s="135">
        <v>27</v>
      </c>
      <c r="P4" s="393" t="s">
        <v>5</v>
      </c>
      <c r="Q4" s="393" t="s">
        <v>6</v>
      </c>
    </row>
    <row r="5" spans="1:17" ht="30" thickBot="1">
      <c r="A5" s="40" t="s">
        <v>7</v>
      </c>
      <c r="B5" s="17" t="s">
        <v>8</v>
      </c>
      <c r="C5" s="18" t="s">
        <v>9</v>
      </c>
      <c r="D5" s="18" t="s">
        <v>10</v>
      </c>
      <c r="E5" s="18" t="s">
        <v>11</v>
      </c>
      <c r="F5" s="19" t="s">
        <v>78</v>
      </c>
      <c r="G5" s="18" t="s">
        <v>13</v>
      </c>
      <c r="H5" s="18" t="s">
        <v>14</v>
      </c>
      <c r="I5" s="18" t="s">
        <v>15</v>
      </c>
      <c r="J5" s="18" t="s">
        <v>16</v>
      </c>
      <c r="K5" s="18" t="s">
        <v>17</v>
      </c>
      <c r="L5" s="18" t="s">
        <v>18</v>
      </c>
      <c r="M5" s="18" t="s">
        <v>19</v>
      </c>
      <c r="N5" s="18" t="s">
        <v>20</v>
      </c>
      <c r="O5" s="136" t="s">
        <v>21</v>
      </c>
      <c r="P5" s="394"/>
      <c r="Q5" s="395"/>
    </row>
    <row r="6" spans="1:17">
      <c r="A6" s="22" t="s">
        <v>22</v>
      </c>
      <c r="B6" s="169">
        <v>277</v>
      </c>
      <c r="C6" s="170">
        <v>610</v>
      </c>
      <c r="D6" s="170">
        <v>561</v>
      </c>
      <c r="E6" s="170">
        <v>248</v>
      </c>
      <c r="F6" s="170">
        <v>236</v>
      </c>
      <c r="G6" s="170">
        <v>52</v>
      </c>
      <c r="H6" s="170">
        <v>30320</v>
      </c>
      <c r="I6" s="170">
        <v>909</v>
      </c>
      <c r="J6" s="170">
        <v>463</v>
      </c>
      <c r="K6" s="170">
        <v>5852</v>
      </c>
      <c r="L6" s="170">
        <v>2675</v>
      </c>
      <c r="M6" s="170">
        <v>294</v>
      </c>
      <c r="N6" s="170">
        <v>1138</v>
      </c>
      <c r="O6" s="170">
        <v>1094</v>
      </c>
      <c r="P6" s="144">
        <f>SUM(B6:O6)</f>
        <v>44729</v>
      </c>
      <c r="Q6" s="149">
        <f>P6/P10</f>
        <v>0.63287396004301322</v>
      </c>
    </row>
    <row r="7" spans="1:17">
      <c r="A7" s="21" t="s">
        <v>23</v>
      </c>
      <c r="B7" s="171">
        <v>68</v>
      </c>
      <c r="C7" s="172">
        <v>0</v>
      </c>
      <c r="D7" s="172">
        <v>242</v>
      </c>
      <c r="E7" s="172">
        <v>109</v>
      </c>
      <c r="F7" s="172">
        <v>0</v>
      </c>
      <c r="G7" s="172">
        <v>0</v>
      </c>
      <c r="H7" s="172">
        <v>7712</v>
      </c>
      <c r="I7" s="172">
        <v>849</v>
      </c>
      <c r="J7" s="172">
        <v>251</v>
      </c>
      <c r="K7" s="172">
        <v>0</v>
      </c>
      <c r="L7" s="172">
        <v>474</v>
      </c>
      <c r="M7" s="172">
        <v>0</v>
      </c>
      <c r="N7" s="172">
        <v>771</v>
      </c>
      <c r="O7" s="172">
        <v>0</v>
      </c>
      <c r="P7" s="144">
        <f t="shared" ref="P7:P11" si="0">SUM(B7:O7)</f>
        <v>10476</v>
      </c>
      <c r="Q7" s="149">
        <f>P7/P10</f>
        <v>0.14822570603882507</v>
      </c>
    </row>
    <row r="8" spans="1:17">
      <c r="A8" s="21" t="s">
        <v>24</v>
      </c>
      <c r="B8" s="171">
        <v>0</v>
      </c>
      <c r="C8" s="172">
        <v>554</v>
      </c>
      <c r="D8" s="172">
        <v>0</v>
      </c>
      <c r="E8" s="172">
        <v>90</v>
      </c>
      <c r="F8" s="172">
        <v>90</v>
      </c>
      <c r="G8" s="172">
        <v>40</v>
      </c>
      <c r="H8" s="172">
        <v>1743</v>
      </c>
      <c r="I8" s="172">
        <v>0</v>
      </c>
      <c r="J8" s="172">
        <v>0</v>
      </c>
      <c r="K8" s="172">
        <v>2582</v>
      </c>
      <c r="L8" s="172">
        <v>339</v>
      </c>
      <c r="M8" s="172">
        <v>237</v>
      </c>
      <c r="N8" s="172">
        <v>0</v>
      </c>
      <c r="O8" s="172">
        <v>967</v>
      </c>
      <c r="P8" s="145">
        <f t="shared" si="0"/>
        <v>6642</v>
      </c>
      <c r="Q8" s="150">
        <f>P8/P10</f>
        <v>9.39781538287396E-2</v>
      </c>
    </row>
    <row r="9" spans="1:17" ht="16.5" thickBot="1">
      <c r="A9" s="25" t="s">
        <v>25</v>
      </c>
      <c r="B9" s="171">
        <v>0</v>
      </c>
      <c r="C9" s="172">
        <v>0</v>
      </c>
      <c r="D9" s="172">
        <v>0</v>
      </c>
      <c r="E9" s="172">
        <v>24</v>
      </c>
      <c r="F9" s="172">
        <v>0</v>
      </c>
      <c r="G9" s="172">
        <v>0</v>
      </c>
      <c r="H9" s="172">
        <v>6884</v>
      </c>
      <c r="I9" s="172">
        <v>0</v>
      </c>
      <c r="J9" s="172">
        <v>0</v>
      </c>
      <c r="K9" s="172">
        <v>1669</v>
      </c>
      <c r="L9" s="172">
        <v>252</v>
      </c>
      <c r="M9" s="172">
        <v>0</v>
      </c>
      <c r="N9" s="172">
        <v>0</v>
      </c>
      <c r="O9" s="172">
        <v>0</v>
      </c>
      <c r="P9" s="145">
        <f>SUM(B9:O9)</f>
        <v>8829</v>
      </c>
      <c r="Q9" s="150">
        <f>P9/P10</f>
        <v>0.12492218008942216</v>
      </c>
    </row>
    <row r="10" spans="1:17" ht="16.5" thickBot="1">
      <c r="A10" s="41" t="s">
        <v>26</v>
      </c>
      <c r="B10" s="42">
        <v>345</v>
      </c>
      <c r="C10" s="43">
        <v>1164</v>
      </c>
      <c r="D10" s="43">
        <v>803</v>
      </c>
      <c r="E10" s="43">
        <v>471</v>
      </c>
      <c r="F10" s="43">
        <v>326</v>
      </c>
      <c r="G10" s="43">
        <v>92</v>
      </c>
      <c r="H10" s="43">
        <v>46659</v>
      </c>
      <c r="I10" s="43">
        <v>1758</v>
      </c>
      <c r="J10" s="43">
        <v>714</v>
      </c>
      <c r="K10" s="43">
        <v>10103</v>
      </c>
      <c r="L10" s="43">
        <v>3740</v>
      </c>
      <c r="M10" s="43">
        <v>531</v>
      </c>
      <c r="N10" s="43">
        <v>1909</v>
      </c>
      <c r="O10" s="139">
        <v>2061</v>
      </c>
      <c r="P10" s="146">
        <f>SUM(B10:O10)</f>
        <v>70676</v>
      </c>
      <c r="Q10" s="151">
        <f>SUM(Q6:Q9)</f>
        <v>1.0000000000000002</v>
      </c>
    </row>
    <row r="11" spans="1:17" ht="16.5" thickBot="1">
      <c r="A11" s="28" t="s">
        <v>27</v>
      </c>
      <c r="B11" s="29">
        <v>1</v>
      </c>
      <c r="C11" s="30">
        <v>0</v>
      </c>
      <c r="D11" s="30">
        <v>2</v>
      </c>
      <c r="E11" s="30">
        <v>0</v>
      </c>
      <c r="F11" s="30">
        <v>0</v>
      </c>
      <c r="G11" s="30">
        <v>18</v>
      </c>
      <c r="H11" s="30">
        <v>42</v>
      </c>
      <c r="I11" s="30">
        <v>11</v>
      </c>
      <c r="J11" s="30">
        <v>0</v>
      </c>
      <c r="K11" s="30">
        <v>0</v>
      </c>
      <c r="L11" s="30">
        <v>5</v>
      </c>
      <c r="M11" s="30">
        <v>0</v>
      </c>
      <c r="N11" s="30">
        <v>11</v>
      </c>
      <c r="O11" s="140">
        <v>8</v>
      </c>
      <c r="P11" s="147">
        <f t="shared" si="0"/>
        <v>98</v>
      </c>
      <c r="Q11" s="143"/>
    </row>
    <row r="12" spans="1:17" ht="16.5" thickBot="1">
      <c r="A12" s="44" t="s">
        <v>28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6"/>
      <c r="M12" s="45"/>
      <c r="N12" s="45"/>
      <c r="O12" s="46"/>
      <c r="P12" s="148"/>
      <c r="Q12" s="47"/>
    </row>
    <row r="13" spans="1:17" ht="16.5" thickBot="1">
      <c r="A13" s="122" t="s">
        <v>29</v>
      </c>
      <c r="B13" s="123">
        <v>121</v>
      </c>
      <c r="C13" s="114" t="s">
        <v>30</v>
      </c>
      <c r="D13" s="115">
        <v>1331</v>
      </c>
      <c r="E13" s="114" t="s">
        <v>31</v>
      </c>
      <c r="F13" s="115">
        <v>102</v>
      </c>
      <c r="G13" s="116" t="s">
        <v>32</v>
      </c>
      <c r="H13" s="86">
        <v>141</v>
      </c>
      <c r="I13" s="396" t="s">
        <v>33</v>
      </c>
      <c r="J13" s="397"/>
      <c r="K13" s="85">
        <v>29</v>
      </c>
      <c r="L13" s="117" t="s">
        <v>34</v>
      </c>
      <c r="M13" s="84">
        <v>118</v>
      </c>
      <c r="N13" s="117" t="s">
        <v>35</v>
      </c>
      <c r="O13" s="85">
        <v>58</v>
      </c>
      <c r="P13" s="51">
        <f>B13+C14+D13+F13+H13+K13+M13+O13</f>
        <v>1900</v>
      </c>
      <c r="Q13" s="32"/>
    </row>
    <row r="14" spans="1:17" ht="16.5" thickBot="1">
      <c r="A14" s="31"/>
      <c r="B14" s="32"/>
      <c r="C14" s="33"/>
      <c r="D14" s="33"/>
      <c r="E14" s="33"/>
      <c r="F14" s="33"/>
      <c r="G14" s="33"/>
      <c r="H14" s="33"/>
      <c r="I14" s="33"/>
      <c r="J14" s="33"/>
      <c r="K14" s="33"/>
      <c r="L14" s="33"/>
      <c r="O14" s="52" t="s">
        <v>36</v>
      </c>
      <c r="P14" s="53">
        <v>0</v>
      </c>
      <c r="Q14" s="33"/>
    </row>
    <row r="15" spans="1:17" ht="16.5" thickBot="1">
      <c r="A15" s="34"/>
      <c r="B15" s="33"/>
      <c r="C15" s="33"/>
      <c r="D15" s="33"/>
      <c r="E15" s="33"/>
      <c r="F15" s="33"/>
      <c r="G15" s="33"/>
      <c r="H15" s="33"/>
      <c r="I15" s="35"/>
      <c r="J15" s="33"/>
      <c r="K15" s="33"/>
      <c r="L15" s="33"/>
      <c r="M15" s="33"/>
      <c r="N15" s="33"/>
      <c r="O15" s="36" t="s">
        <v>37</v>
      </c>
      <c r="P15" s="54">
        <f>P10+P11+P13</f>
        <v>72674</v>
      </c>
      <c r="Q15" s="32"/>
    </row>
    <row r="16" spans="1:17" ht="16.5" thickBot="1">
      <c r="A16" s="37"/>
      <c r="B16" s="38"/>
      <c r="C16" s="38"/>
      <c r="D16" s="38"/>
      <c r="E16" s="38"/>
      <c r="F16" s="33"/>
      <c r="G16" s="38"/>
      <c r="H16" s="38"/>
      <c r="I16" s="38"/>
      <c r="J16" s="38"/>
      <c r="K16" s="38"/>
      <c r="L16" s="38"/>
      <c r="M16" s="38"/>
      <c r="N16" s="38"/>
      <c r="O16" s="55" t="s">
        <v>38</v>
      </c>
      <c r="P16" s="51">
        <f>P63</f>
        <v>72340</v>
      </c>
      <c r="Q16" s="32"/>
    </row>
    <row r="17" spans="1:17" ht="16.5" thickBot="1">
      <c r="A17" s="34"/>
      <c r="B17" s="38"/>
      <c r="C17" s="38"/>
      <c r="D17" s="38"/>
      <c r="E17" s="38"/>
      <c r="F17" s="33"/>
      <c r="G17" s="38"/>
      <c r="H17" s="38" t="s">
        <v>39</v>
      </c>
      <c r="I17" s="38"/>
      <c r="J17" s="38"/>
      <c r="K17" s="38"/>
      <c r="L17" s="38"/>
      <c r="M17" s="38"/>
      <c r="N17" s="38"/>
      <c r="O17" s="55" t="s">
        <v>40</v>
      </c>
      <c r="P17" s="68">
        <f>P15-P16</f>
        <v>334</v>
      </c>
      <c r="Q17" s="32"/>
    </row>
    <row r="18" spans="1:17">
      <c r="A18" s="31" t="s">
        <v>41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 t="s">
        <v>39</v>
      </c>
      <c r="P18" s="6"/>
      <c r="Q18" s="7"/>
    </row>
    <row r="19" spans="1:17" ht="16.5" thickBot="1">
      <c r="A19" s="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7"/>
    </row>
    <row r="20" spans="1:17" ht="21.6" thickBot="1">
      <c r="A20" s="8"/>
      <c r="B20" s="398" t="s">
        <v>42</v>
      </c>
      <c r="C20" s="399"/>
      <c r="D20" s="399"/>
      <c r="E20" s="399"/>
      <c r="F20" s="399"/>
      <c r="G20" s="399"/>
      <c r="H20" s="399"/>
      <c r="I20" s="399"/>
      <c r="J20" s="399"/>
      <c r="K20" s="399"/>
      <c r="L20" s="399"/>
      <c r="M20" s="400"/>
      <c r="N20" s="8"/>
      <c r="O20" s="8"/>
      <c r="P20" s="8"/>
      <c r="Q20" s="8"/>
    </row>
    <row r="21" spans="1:17" ht="44.1" thickBot="1">
      <c r="B21" s="401" t="s">
        <v>43</v>
      </c>
      <c r="C21" s="402"/>
      <c r="D21" s="58" t="s">
        <v>44</v>
      </c>
      <c r="E21" s="65" t="s">
        <v>45</v>
      </c>
      <c r="F21" s="66" t="s">
        <v>46</v>
      </c>
      <c r="G21" s="67" t="s">
        <v>47</v>
      </c>
      <c r="H21" s="74" t="s">
        <v>48</v>
      </c>
      <c r="I21" s="75" t="s">
        <v>49</v>
      </c>
      <c r="J21" s="82" t="s">
        <v>22</v>
      </c>
      <c r="K21" s="83" t="s">
        <v>50</v>
      </c>
      <c r="L21" s="77" t="s">
        <v>51</v>
      </c>
      <c r="M21" s="76" t="s">
        <v>52</v>
      </c>
      <c r="P21" s="9"/>
      <c r="Q21" s="9"/>
    </row>
    <row r="22" spans="1:17" ht="18.600000000000001" customHeight="1">
      <c r="B22" s="403" t="s">
        <v>53</v>
      </c>
      <c r="C22" s="404"/>
      <c r="D22" s="128" t="s">
        <v>54</v>
      </c>
      <c r="E22" s="61">
        <f>E7+L7+H7</f>
        <v>8295</v>
      </c>
      <c r="F22" s="57">
        <f>E9+L9+H9</f>
        <v>7160</v>
      </c>
      <c r="G22" s="62">
        <f>E8+L8+H8</f>
        <v>2172</v>
      </c>
      <c r="H22" s="87">
        <f>SUM(E22:G22)</f>
        <v>17627</v>
      </c>
      <c r="I22" s="88">
        <f>(H22/H25)</f>
        <v>0.67934635988746295</v>
      </c>
      <c r="J22" s="59">
        <f>E6+L6+H6</f>
        <v>33243</v>
      </c>
      <c r="K22" s="78">
        <f>J22/J25</f>
        <v>0.74320910371347448</v>
      </c>
      <c r="L22" s="91">
        <f>SUM(H22+J22)</f>
        <v>50870</v>
      </c>
      <c r="M22" s="92">
        <f>L22/L25</f>
        <v>0.7197634274718433</v>
      </c>
      <c r="P22" s="9"/>
      <c r="Q22" s="9"/>
    </row>
    <row r="23" spans="1:17" ht="44.45" customHeight="1">
      <c r="B23" s="405" t="s">
        <v>55</v>
      </c>
      <c r="C23" s="406"/>
      <c r="D23" s="129" t="s">
        <v>56</v>
      </c>
      <c r="E23" s="63">
        <f>B7+D7+I7+J7+N7</f>
        <v>2181</v>
      </c>
      <c r="F23" s="56" t="s">
        <v>57</v>
      </c>
      <c r="G23" s="64" t="s">
        <v>57</v>
      </c>
      <c r="H23" s="89">
        <f>SUM(E23:G23)</f>
        <v>2181</v>
      </c>
      <c r="I23" s="90">
        <f>H23/H25</f>
        <v>8.4055960226615795E-2</v>
      </c>
      <c r="J23" s="60">
        <f>B6+D6+I6+J6+N6</f>
        <v>3348</v>
      </c>
      <c r="K23" s="79">
        <f>J23/J25</f>
        <v>7.4850767958147962E-2</v>
      </c>
      <c r="L23" s="93">
        <f>SUM(H23+J23)</f>
        <v>5529</v>
      </c>
      <c r="M23" s="94">
        <f>L23/L25</f>
        <v>7.8230233742713221E-2</v>
      </c>
      <c r="P23" s="9"/>
      <c r="Q23" s="9"/>
    </row>
    <row r="24" spans="1:17" ht="53.1" customHeight="1" thickBot="1">
      <c r="B24" s="407" t="s">
        <v>58</v>
      </c>
      <c r="C24" s="408"/>
      <c r="D24" s="130" t="s">
        <v>59</v>
      </c>
      <c r="E24" s="63" t="s">
        <v>57</v>
      </c>
      <c r="F24" s="56">
        <f>K9+M9+C9+F9+G9+O9</f>
        <v>1669</v>
      </c>
      <c r="G24" s="64">
        <f>K8+M8+C8+F8+G8+O8</f>
        <v>4470</v>
      </c>
      <c r="H24" s="89">
        <f>SUM(E24:G24)</f>
        <v>6139</v>
      </c>
      <c r="I24" s="90">
        <f>H24/H25</f>
        <v>0.23659767988592131</v>
      </c>
      <c r="J24" s="60">
        <f>K6+M6+C6+F6+G6+O6</f>
        <v>8138</v>
      </c>
      <c r="K24" s="79">
        <f>J24/J25</f>
        <v>0.18194012832837755</v>
      </c>
      <c r="L24" s="93">
        <f>SUM(H24+J24)</f>
        <v>14277</v>
      </c>
      <c r="M24" s="94">
        <f>L24/L25</f>
        <v>0.20200633878544344</v>
      </c>
      <c r="P24" s="9"/>
      <c r="Q24" s="9"/>
    </row>
    <row r="25" spans="1:17" ht="18.95" thickBot="1">
      <c r="B25" s="387" t="s">
        <v>60</v>
      </c>
      <c r="C25" s="388"/>
      <c r="D25" s="389"/>
      <c r="E25" s="69">
        <f>SUM(E22:E24)</f>
        <v>10476</v>
      </c>
      <c r="F25" s="70">
        <f>SUM(F22:F24)</f>
        <v>8829</v>
      </c>
      <c r="G25" s="71">
        <f>SUM(G22:G24)</f>
        <v>6642</v>
      </c>
      <c r="H25" s="69">
        <f>SUM(E25:G25)</f>
        <v>25947</v>
      </c>
      <c r="I25" s="73">
        <f>SUM(I22:I24)</f>
        <v>1</v>
      </c>
      <c r="J25" s="72">
        <f>SUM(J22:J24)</f>
        <v>44729</v>
      </c>
      <c r="K25" s="80">
        <f>SUM(K22:K24)</f>
        <v>1</v>
      </c>
      <c r="L25" s="81">
        <f>SUM(L22:L24)</f>
        <v>70676</v>
      </c>
      <c r="M25" s="73">
        <f>SUM(M22:M24)</f>
        <v>1</v>
      </c>
      <c r="P25" s="9"/>
      <c r="Q25" s="9"/>
    </row>
    <row r="26" spans="1:17">
      <c r="A26" s="5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7"/>
    </row>
    <row r="27" spans="1:17">
      <c r="A27" s="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7"/>
    </row>
    <row r="28" spans="1:17">
      <c r="A28" s="5"/>
      <c r="B28" s="6"/>
      <c r="C28" s="6"/>
      <c r="D28" s="6"/>
      <c r="E28" s="6"/>
      <c r="F28" s="6"/>
      <c r="O28" s="6"/>
      <c r="P28" s="6"/>
      <c r="Q28" s="7"/>
    </row>
    <row r="29" spans="1:17">
      <c r="B29" s="3"/>
      <c r="C29" s="3"/>
      <c r="D29" s="3"/>
      <c r="E29" s="3"/>
      <c r="F29" s="3"/>
      <c r="O29" s="3"/>
      <c r="P29" s="3"/>
      <c r="Q29" s="3"/>
    </row>
    <row r="30" spans="1:17">
      <c r="A30" s="10" t="s">
        <v>61</v>
      </c>
      <c r="B30" s="3"/>
      <c r="C30" s="3"/>
      <c r="D30" s="3"/>
      <c r="E30" s="3"/>
      <c r="F30" s="3"/>
      <c r="O30" s="3"/>
      <c r="P30" s="3"/>
      <c r="Q30" s="3"/>
    </row>
    <row r="31" spans="1:17">
      <c r="A31" s="10" t="s">
        <v>62</v>
      </c>
      <c r="B31" s="3"/>
      <c r="C31" s="3"/>
    </row>
    <row r="32" spans="1:17" ht="23.45">
      <c r="A32" s="390" t="s">
        <v>63</v>
      </c>
      <c r="B32" s="414"/>
      <c r="C32" s="414"/>
      <c r="D32" s="414"/>
      <c r="E32" s="414"/>
      <c r="F32" s="414"/>
      <c r="G32" s="414"/>
      <c r="H32" s="414"/>
      <c r="I32" s="414"/>
      <c r="J32" s="414"/>
      <c r="K32" s="414"/>
      <c r="L32" s="414"/>
      <c r="M32" s="414"/>
      <c r="N32" s="414"/>
      <c r="O32" s="414"/>
      <c r="P32" s="414"/>
      <c r="Q32" s="414"/>
    </row>
    <row r="33" spans="1:17" ht="21">
      <c r="A33" s="392" t="s">
        <v>64</v>
      </c>
      <c r="B33" s="392"/>
      <c r="C33" s="392"/>
      <c r="D33" s="392"/>
      <c r="E33" s="392"/>
      <c r="F33" s="392"/>
      <c r="G33" s="392"/>
      <c r="H33" s="392"/>
      <c r="I33" s="392"/>
      <c r="J33" s="392"/>
      <c r="K33" s="392"/>
      <c r="L33" s="392"/>
      <c r="M33" s="392"/>
      <c r="N33" s="392"/>
      <c r="O33" s="392"/>
      <c r="P33" s="392"/>
      <c r="Q33" s="392"/>
    </row>
    <row r="34" spans="1:17" ht="21">
      <c r="A34" s="409" t="str">
        <f>A50&amp;" to "&amp;A2</f>
        <v>December 1, 2024 to January 1, 2025</v>
      </c>
      <c r="B34" s="409"/>
      <c r="C34" s="409"/>
      <c r="D34" s="409"/>
      <c r="E34" s="409"/>
      <c r="F34" s="409"/>
      <c r="G34" s="409"/>
      <c r="H34" s="409"/>
      <c r="I34" s="409"/>
      <c r="J34" s="409"/>
      <c r="K34" s="409"/>
      <c r="L34" s="409"/>
      <c r="M34" s="409"/>
      <c r="N34" s="409"/>
      <c r="O34" s="409"/>
      <c r="P34" s="409"/>
      <c r="Q34" s="409"/>
    </row>
    <row r="35" spans="1:17" ht="21.6" thickBot="1">
      <c r="A35" s="392" t="s">
        <v>65</v>
      </c>
      <c r="B35" s="392"/>
      <c r="C35" s="392"/>
      <c r="D35" s="392"/>
      <c r="E35" s="392"/>
      <c r="F35" s="392"/>
      <c r="G35" s="392"/>
      <c r="H35" s="392"/>
      <c r="I35" s="392"/>
      <c r="J35" s="392"/>
      <c r="K35" s="392"/>
      <c r="L35" s="392"/>
      <c r="M35" s="392"/>
      <c r="N35" s="392"/>
      <c r="O35" s="392"/>
      <c r="P35" s="392"/>
      <c r="Q35" s="392"/>
    </row>
    <row r="36" spans="1:17" ht="16.5" thickBot="1">
      <c r="A36" s="12"/>
      <c r="B36" s="13">
        <v>1</v>
      </c>
      <c r="C36" s="14">
        <v>3</v>
      </c>
      <c r="D36" s="14">
        <v>5</v>
      </c>
      <c r="E36" s="14">
        <v>7</v>
      </c>
      <c r="F36" s="15" t="s">
        <v>4</v>
      </c>
      <c r="G36" s="14">
        <v>29</v>
      </c>
      <c r="H36" s="14">
        <v>13</v>
      </c>
      <c r="I36" s="14">
        <v>15</v>
      </c>
      <c r="J36" s="14">
        <v>17</v>
      </c>
      <c r="K36" s="14">
        <v>19</v>
      </c>
      <c r="L36" s="14">
        <v>21</v>
      </c>
      <c r="M36" s="14">
        <v>23</v>
      </c>
      <c r="N36" s="14">
        <v>25</v>
      </c>
      <c r="O36" s="16">
        <v>27</v>
      </c>
      <c r="P36" s="100" t="s">
        <v>66</v>
      </c>
    </row>
    <row r="37" spans="1:17" ht="30" thickBot="1">
      <c r="A37" s="40" t="s">
        <v>67</v>
      </c>
      <c r="B37" s="17" t="s">
        <v>8</v>
      </c>
      <c r="C37" s="18" t="s">
        <v>9</v>
      </c>
      <c r="D37" s="18" t="s">
        <v>10</v>
      </c>
      <c r="E37" s="18" t="s">
        <v>11</v>
      </c>
      <c r="F37" s="19" t="s">
        <v>78</v>
      </c>
      <c r="G37" s="18" t="s">
        <v>68</v>
      </c>
      <c r="H37" s="18" t="s">
        <v>14</v>
      </c>
      <c r="I37" s="18" t="s">
        <v>15</v>
      </c>
      <c r="J37" s="18" t="s">
        <v>16</v>
      </c>
      <c r="K37" s="18" t="s">
        <v>17</v>
      </c>
      <c r="L37" s="18" t="s">
        <v>18</v>
      </c>
      <c r="M37" s="18" t="s">
        <v>19</v>
      </c>
      <c r="N37" s="18" t="s">
        <v>20</v>
      </c>
      <c r="O37" s="20" t="s">
        <v>21</v>
      </c>
      <c r="P37" s="101" t="s">
        <v>69</v>
      </c>
    </row>
    <row r="38" spans="1:17">
      <c r="A38" s="132" t="s">
        <v>22</v>
      </c>
      <c r="B38" s="121">
        <f t="shared" ref="B38:P38" si="1">IF(B6= 0,0,(B6-B54)/B54)</f>
        <v>3.6231884057971015E-3</v>
      </c>
      <c r="C38" s="95">
        <f t="shared" si="1"/>
        <v>8.2644628099173556E-3</v>
      </c>
      <c r="D38" s="95">
        <f t="shared" si="1"/>
        <v>-8.8339222614840993E-3</v>
      </c>
      <c r="E38" s="95">
        <f t="shared" si="1"/>
        <v>-1.5873015873015872E-2</v>
      </c>
      <c r="F38" s="95">
        <f t="shared" si="1"/>
        <v>-4.2194092827004216E-3</v>
      </c>
      <c r="G38" s="95">
        <f t="shared" si="1"/>
        <v>0</v>
      </c>
      <c r="H38" s="95">
        <f t="shared" si="1"/>
        <v>6.0722699671500145E-3</v>
      </c>
      <c r="I38" s="95">
        <f t="shared" si="1"/>
        <v>5.5309734513274336E-3</v>
      </c>
      <c r="J38" s="95">
        <f t="shared" si="1"/>
        <v>2.1645021645021645E-3</v>
      </c>
      <c r="K38" s="95">
        <f t="shared" si="1"/>
        <v>4.4627531754205287E-3</v>
      </c>
      <c r="L38" s="95">
        <f t="shared" si="1"/>
        <v>6.395786305492852E-3</v>
      </c>
      <c r="M38" s="95">
        <f t="shared" si="1"/>
        <v>1.7301038062283738E-2</v>
      </c>
      <c r="N38" s="95">
        <f t="shared" si="1"/>
        <v>-1.7543859649122807E-3</v>
      </c>
      <c r="O38" s="96">
        <f t="shared" si="1"/>
        <v>1.9571295433364399E-2</v>
      </c>
      <c r="P38" s="112">
        <f t="shared" si="1"/>
        <v>5.6658497650471026E-3</v>
      </c>
    </row>
    <row r="39" spans="1:17">
      <c r="A39" s="133" t="s">
        <v>24</v>
      </c>
      <c r="B39" s="121">
        <f t="shared" ref="B39:P39" si="2">IF(B8= 0,0,(B8-B56)/B56)</f>
        <v>0</v>
      </c>
      <c r="C39" s="95">
        <f t="shared" si="2"/>
        <v>-1.5985790408525755E-2</v>
      </c>
      <c r="D39" s="95">
        <f t="shared" si="2"/>
        <v>0</v>
      </c>
      <c r="E39" s="95">
        <f t="shared" si="2"/>
        <v>-0.27419354838709675</v>
      </c>
      <c r="F39" s="95">
        <f t="shared" si="2"/>
        <v>1.1235955056179775E-2</v>
      </c>
      <c r="G39" s="95">
        <f t="shared" si="2"/>
        <v>-4.7619047619047616E-2</v>
      </c>
      <c r="H39" s="95">
        <f t="shared" si="2"/>
        <v>-0.13840830449826991</v>
      </c>
      <c r="I39" s="95">
        <f t="shared" si="2"/>
        <v>0</v>
      </c>
      <c r="J39" s="95">
        <f t="shared" si="2"/>
        <v>0</v>
      </c>
      <c r="K39" s="95">
        <f t="shared" si="2"/>
        <v>2.2169437846397466E-2</v>
      </c>
      <c r="L39" s="95">
        <f t="shared" si="2"/>
        <v>-0.1525</v>
      </c>
      <c r="M39" s="95">
        <f t="shared" si="2"/>
        <v>-4.2016806722689074E-3</v>
      </c>
      <c r="N39" s="95">
        <f t="shared" si="2"/>
        <v>0</v>
      </c>
      <c r="O39" s="96">
        <f t="shared" si="2"/>
        <v>4.1536863966770508E-3</v>
      </c>
      <c r="P39" s="112">
        <f t="shared" si="2"/>
        <v>-4.6785304247990815E-2</v>
      </c>
    </row>
    <row r="40" spans="1:17">
      <c r="A40" s="133" t="s">
        <v>70</v>
      </c>
      <c r="B40" s="121">
        <f t="shared" ref="B40:P40" si="3">IF(B7= 0,0,(B7-B55)/B55)</f>
        <v>3.0303030303030304E-2</v>
      </c>
      <c r="C40" s="95">
        <f t="shared" si="3"/>
        <v>0</v>
      </c>
      <c r="D40" s="95">
        <f t="shared" si="3"/>
        <v>4.3103448275862072E-2</v>
      </c>
      <c r="E40" s="95">
        <f t="shared" si="3"/>
        <v>0.49315068493150682</v>
      </c>
      <c r="F40" s="95">
        <f t="shared" si="3"/>
        <v>0</v>
      </c>
      <c r="G40" s="95">
        <f t="shared" si="3"/>
        <v>0</v>
      </c>
      <c r="H40" s="95">
        <f t="shared" si="3"/>
        <v>0.20839862112190535</v>
      </c>
      <c r="I40" s="95">
        <f t="shared" si="3"/>
        <v>2.3612750885478157E-3</v>
      </c>
      <c r="J40" s="95">
        <f t="shared" si="3"/>
        <v>1.2096774193548387E-2</v>
      </c>
      <c r="K40" s="95">
        <f t="shared" si="3"/>
        <v>0</v>
      </c>
      <c r="L40" s="95">
        <f t="shared" si="3"/>
        <v>0.30939226519337015</v>
      </c>
      <c r="M40" s="95">
        <f t="shared" si="3"/>
        <v>0</v>
      </c>
      <c r="N40" s="95">
        <f t="shared" si="3"/>
        <v>1.3140604467805518E-2</v>
      </c>
      <c r="O40" s="96">
        <f t="shared" si="3"/>
        <v>0</v>
      </c>
      <c r="P40" s="112">
        <f t="shared" si="3"/>
        <v>0.16776279121614091</v>
      </c>
    </row>
    <row r="41" spans="1:17" ht="16.5" thickBot="1">
      <c r="A41" s="134" t="s">
        <v>25</v>
      </c>
      <c r="B41" s="131">
        <f t="shared" ref="B41:P41" si="4">IF(B9= 0,0,(B9-B57)/B57)</f>
        <v>0</v>
      </c>
      <c r="C41" s="102">
        <f t="shared" si="4"/>
        <v>0</v>
      </c>
      <c r="D41" s="102">
        <f t="shared" si="4"/>
        <v>0</v>
      </c>
      <c r="E41" s="102">
        <f t="shared" si="4"/>
        <v>-0.17241379310344829</v>
      </c>
      <c r="F41" s="102">
        <f t="shared" si="4"/>
        <v>0</v>
      </c>
      <c r="G41" s="102">
        <f t="shared" si="4"/>
        <v>0</v>
      </c>
      <c r="H41" s="102">
        <f t="shared" si="4"/>
        <v>-0.12882814477347507</v>
      </c>
      <c r="I41" s="102">
        <f t="shared" si="4"/>
        <v>0</v>
      </c>
      <c r="J41" s="102">
        <f t="shared" si="4"/>
        <v>0</v>
      </c>
      <c r="K41" s="102">
        <f t="shared" si="4"/>
        <v>-2.2261277094317515E-2</v>
      </c>
      <c r="L41" s="102">
        <f t="shared" si="4"/>
        <v>-0.1</v>
      </c>
      <c r="M41" s="102">
        <f t="shared" si="4"/>
        <v>0</v>
      </c>
      <c r="N41" s="102">
        <f t="shared" si="4"/>
        <v>0</v>
      </c>
      <c r="O41" s="103">
        <f t="shared" si="4"/>
        <v>0</v>
      </c>
      <c r="P41" s="113">
        <f t="shared" si="4"/>
        <v>-0.10980036297640654</v>
      </c>
    </row>
    <row r="42" spans="1:17" ht="16.5" thickBot="1">
      <c r="A42" s="108" t="s">
        <v>26</v>
      </c>
      <c r="B42" s="109">
        <f t="shared" ref="B42:P42" si="5">(B10-B58)/B58</f>
        <v>8.771929824561403E-3</v>
      </c>
      <c r="C42" s="109">
        <f t="shared" si="5"/>
        <v>-3.4246575342465752E-3</v>
      </c>
      <c r="D42" s="109">
        <f t="shared" si="5"/>
        <v>6.2656641604010022E-3</v>
      </c>
      <c r="E42" s="109">
        <f t="shared" si="5"/>
        <v>-1.4644351464435146E-2</v>
      </c>
      <c r="F42" s="109">
        <f t="shared" si="5"/>
        <v>0</v>
      </c>
      <c r="G42" s="109">
        <f t="shared" si="5"/>
        <v>-2.1276595744680851E-2</v>
      </c>
      <c r="H42" s="109">
        <f t="shared" si="5"/>
        <v>4.6292309017311167E-3</v>
      </c>
      <c r="I42" s="109">
        <f t="shared" si="5"/>
        <v>3.9977155910908054E-3</v>
      </c>
      <c r="J42" s="109">
        <f t="shared" si="5"/>
        <v>5.6338028169014088E-3</v>
      </c>
      <c r="K42" s="109">
        <f t="shared" si="5"/>
        <v>4.3741922656327665E-3</v>
      </c>
      <c r="L42" s="109">
        <f t="shared" si="5"/>
        <v>1.0810810810810811E-2</v>
      </c>
      <c r="M42" s="109">
        <f t="shared" si="5"/>
        <v>7.5901328273244783E-3</v>
      </c>
      <c r="N42" s="109">
        <f t="shared" si="5"/>
        <v>4.2083114150447132E-3</v>
      </c>
      <c r="O42" s="110">
        <f t="shared" si="5"/>
        <v>1.2278978388998035E-2</v>
      </c>
      <c r="P42" s="111">
        <f t="shared" si="5"/>
        <v>4.8625131515341088E-3</v>
      </c>
    </row>
    <row r="43" spans="1:17" ht="16.5" thickBot="1">
      <c r="A43" s="104" t="s">
        <v>27</v>
      </c>
      <c r="B43" s="105">
        <f>IF(B59=0,0,((B11-B59)/B59))</f>
        <v>0</v>
      </c>
      <c r="C43" s="105">
        <f>IF(C11=0,0,((C11-C59)/C59))</f>
        <v>0</v>
      </c>
      <c r="D43" s="105">
        <f>IF(D11=0,0,((D11-D59)/D59))</f>
        <v>0</v>
      </c>
      <c r="E43" s="105">
        <f>IF(E59=0,0,((E11-E59)/E59))</f>
        <v>0</v>
      </c>
      <c r="F43" s="105">
        <f>IF(F11=0,0,((F11-F59)/F59))</f>
        <v>0</v>
      </c>
      <c r="G43" s="105">
        <f>IF(G11=0,0,((G11-G59)/G59))</f>
        <v>0</v>
      </c>
      <c r="H43" s="105">
        <f>IF(H11=0,0,((H11-H59)/H59))</f>
        <v>0</v>
      </c>
      <c r="I43" s="105">
        <f>IF(I11=0,0,((I11-I59)/I59))</f>
        <v>-8.3333333333333329E-2</v>
      </c>
      <c r="J43" s="105">
        <f>IF(J59=0,0,((J11-J59)/J59))</f>
        <v>0</v>
      </c>
      <c r="K43" s="105">
        <f>IF(K59=0,0,((K11-K59)/K59))</f>
        <v>0</v>
      </c>
      <c r="L43" s="105">
        <f>IF(L11=0,0,((L11-L59)/L59))</f>
        <v>0</v>
      </c>
      <c r="M43" s="105">
        <f>IF(M11=0,0,((M11-M59)/M59))</f>
        <v>0</v>
      </c>
      <c r="N43" s="105">
        <f>IF(N11=0,0,((N11-N59)/N59))</f>
        <v>0.1</v>
      </c>
      <c r="O43" s="106">
        <f>IF(O11=0,0,((O11-O59)/O59))</f>
        <v>0</v>
      </c>
      <c r="P43" s="107">
        <f>IF(P11=0,0,((P11-P59)/P59))</f>
        <v>1.0309278350515464E-2</v>
      </c>
      <c r="Q43"/>
    </row>
    <row r="44" spans="1:17" ht="16.5" thickBot="1">
      <c r="A44" s="48" t="s">
        <v>28</v>
      </c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0"/>
      <c r="M44" s="49"/>
      <c r="N44" s="49"/>
      <c r="O44" s="50"/>
      <c r="P44" s="118"/>
      <c r="Q44"/>
    </row>
    <row r="45" spans="1:17" ht="16.5" thickBot="1">
      <c r="A45" s="124" t="s">
        <v>29</v>
      </c>
      <c r="B45" s="119">
        <f>(B13-B61)/B61</f>
        <v>3.4188034188034191E-2</v>
      </c>
      <c r="C45" s="125" t="s">
        <v>30</v>
      </c>
      <c r="D45" s="119">
        <f>(D13-D61)/D61</f>
        <v>-7.4571215510812828E-3</v>
      </c>
      <c r="E45" s="125" t="s">
        <v>31</v>
      </c>
      <c r="F45" s="119">
        <f>(F13-F61)/F61</f>
        <v>-9.7087378640776691E-3</v>
      </c>
      <c r="G45" s="125" t="s">
        <v>32</v>
      </c>
      <c r="H45" s="119">
        <f>(H13-H61)/H61</f>
        <v>0</v>
      </c>
      <c r="I45" s="410" t="s">
        <v>33</v>
      </c>
      <c r="J45" s="411"/>
      <c r="K45" s="119">
        <f>(K13-K61)/K61</f>
        <v>0</v>
      </c>
      <c r="L45" s="125" t="s">
        <v>34</v>
      </c>
      <c r="M45" s="120">
        <f>(M13-M61)/M61</f>
        <v>-8.4033613445378148E-3</v>
      </c>
      <c r="N45" s="125" t="s">
        <v>35</v>
      </c>
      <c r="O45" s="119">
        <f>(O13-O61)/O61</f>
        <v>-1.6949152542372881E-2</v>
      </c>
      <c r="P45" s="126">
        <f>(P13-P61)/P61</f>
        <v>-4.7145102147721323E-3</v>
      </c>
    </row>
    <row r="46" spans="1:17" ht="16.5" thickBot="1">
      <c r="A46" s="34"/>
      <c r="B46" s="97"/>
      <c r="C46" s="98"/>
      <c r="D46" s="98"/>
      <c r="E46" s="98"/>
      <c r="F46" s="98"/>
      <c r="G46" s="98"/>
      <c r="H46" s="98"/>
      <c r="I46" s="98"/>
      <c r="J46" s="98"/>
      <c r="K46" s="98"/>
      <c r="L46" s="98"/>
      <c r="O46" s="99" t="s">
        <v>40</v>
      </c>
      <c r="P46" s="127">
        <f>IF(P63=0,0,((P15-P63)/P63))</f>
        <v>4.6170859828587223E-3</v>
      </c>
    </row>
    <row r="47" spans="1:17" customFormat="1" ht="12.6"/>
    <row r="48" spans="1:17">
      <c r="A48" s="99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39"/>
      <c r="N48" s="97"/>
      <c r="O48" s="97"/>
      <c r="Q48" s="11"/>
    </row>
    <row r="49" spans="1:17" ht="23.45">
      <c r="A49" s="390" t="s">
        <v>0</v>
      </c>
      <c r="B49" s="390"/>
      <c r="C49" s="390"/>
      <c r="D49" s="390"/>
      <c r="E49" s="390"/>
      <c r="F49" s="390"/>
      <c r="G49" s="390"/>
      <c r="H49" s="390"/>
      <c r="I49" s="390"/>
      <c r="J49" s="390"/>
      <c r="K49" s="390"/>
      <c r="L49" s="390"/>
      <c r="M49" s="390"/>
      <c r="N49" s="390"/>
      <c r="O49" s="390"/>
      <c r="P49" s="390"/>
      <c r="Q49" s="390"/>
    </row>
    <row r="50" spans="1:17" ht="21">
      <c r="A50" s="391" t="s">
        <v>81</v>
      </c>
      <c r="B50" s="391"/>
      <c r="C50" s="391"/>
      <c r="D50" s="391"/>
      <c r="E50" s="391"/>
      <c r="F50" s="391"/>
      <c r="G50" s="391"/>
      <c r="H50" s="391"/>
      <c r="I50" s="391"/>
      <c r="J50" s="391"/>
      <c r="K50" s="391"/>
      <c r="L50" s="391"/>
      <c r="M50" s="391"/>
      <c r="N50" s="391"/>
      <c r="O50" s="391"/>
      <c r="P50" s="391"/>
      <c r="Q50" s="391"/>
    </row>
    <row r="51" spans="1:17" ht="21.6" thickBot="1">
      <c r="A51" s="392" t="s">
        <v>2</v>
      </c>
      <c r="B51" s="392"/>
      <c r="C51" s="392"/>
      <c r="D51" s="392"/>
      <c r="E51" s="392"/>
      <c r="F51" s="392"/>
      <c r="G51" s="392"/>
      <c r="H51" s="392"/>
      <c r="I51" s="392"/>
      <c r="J51" s="392"/>
      <c r="K51" s="392"/>
      <c r="L51" s="392"/>
      <c r="M51" s="392"/>
      <c r="N51" s="392"/>
      <c r="O51" s="392"/>
      <c r="P51" s="392"/>
      <c r="Q51" s="392"/>
    </row>
    <row r="52" spans="1:17" ht="16.5" thickBot="1">
      <c r="A52" s="12" t="s">
        <v>3</v>
      </c>
      <c r="B52" s="13">
        <v>1</v>
      </c>
      <c r="C52" s="14">
        <v>3</v>
      </c>
      <c r="D52" s="14">
        <v>5</v>
      </c>
      <c r="E52" s="14">
        <v>7</v>
      </c>
      <c r="F52" s="15" t="s">
        <v>72</v>
      </c>
      <c r="G52" s="14">
        <v>29</v>
      </c>
      <c r="H52" s="14">
        <v>13</v>
      </c>
      <c r="I52" s="14">
        <v>15</v>
      </c>
      <c r="J52" s="14">
        <v>17</v>
      </c>
      <c r="K52" s="14">
        <v>19</v>
      </c>
      <c r="L52" s="14">
        <v>21</v>
      </c>
      <c r="M52" s="14">
        <v>23</v>
      </c>
      <c r="N52" s="14">
        <v>25</v>
      </c>
      <c r="O52" s="135">
        <v>27</v>
      </c>
      <c r="P52" s="100" t="s">
        <v>66</v>
      </c>
      <c r="Q52" s="141" t="s">
        <v>73</v>
      </c>
    </row>
    <row r="53" spans="1:17" ht="30" thickBot="1">
      <c r="A53" s="40" t="s">
        <v>7</v>
      </c>
      <c r="B53" s="17" t="s">
        <v>8</v>
      </c>
      <c r="C53" s="18" t="s">
        <v>9</v>
      </c>
      <c r="D53" s="18" t="s">
        <v>10</v>
      </c>
      <c r="E53" s="18" t="s">
        <v>11</v>
      </c>
      <c r="F53" s="19" t="s">
        <v>78</v>
      </c>
      <c r="G53" s="18" t="s">
        <v>13</v>
      </c>
      <c r="H53" s="18" t="s">
        <v>14</v>
      </c>
      <c r="I53" s="18" t="s">
        <v>15</v>
      </c>
      <c r="J53" s="18" t="s">
        <v>16</v>
      </c>
      <c r="K53" s="18" t="s">
        <v>17</v>
      </c>
      <c r="L53" s="18" t="s">
        <v>18</v>
      </c>
      <c r="M53" s="18" t="s">
        <v>19</v>
      </c>
      <c r="N53" s="18" t="s">
        <v>20</v>
      </c>
      <c r="O53" s="136" t="s">
        <v>21</v>
      </c>
      <c r="P53" s="101" t="s">
        <v>69</v>
      </c>
      <c r="Q53" s="142" t="s">
        <v>74</v>
      </c>
    </row>
    <row r="54" spans="1:17">
      <c r="A54" s="22" t="s">
        <v>22</v>
      </c>
      <c r="B54" s="23">
        <v>276</v>
      </c>
      <c r="C54" s="24">
        <v>605</v>
      </c>
      <c r="D54" s="24">
        <v>566</v>
      </c>
      <c r="E54" s="24">
        <v>252</v>
      </c>
      <c r="F54" s="24">
        <v>237</v>
      </c>
      <c r="G54" s="24">
        <v>52</v>
      </c>
      <c r="H54" s="24">
        <v>30137</v>
      </c>
      <c r="I54" s="24">
        <v>904</v>
      </c>
      <c r="J54" s="24">
        <v>462</v>
      </c>
      <c r="K54" s="24">
        <v>5826</v>
      </c>
      <c r="L54" s="24">
        <v>2658</v>
      </c>
      <c r="M54" s="24">
        <v>289</v>
      </c>
      <c r="N54" s="24">
        <v>1140</v>
      </c>
      <c r="O54" s="137">
        <v>1073</v>
      </c>
      <c r="P54" s="155">
        <f>SUM(B54:O54)</f>
        <v>44477</v>
      </c>
      <c r="Q54" s="149">
        <f>P54/P58</f>
        <v>0.63236841356953966</v>
      </c>
    </row>
    <row r="55" spans="1:17">
      <c r="A55" s="21" t="s">
        <v>23</v>
      </c>
      <c r="B55" s="23">
        <v>66</v>
      </c>
      <c r="C55" s="24">
        <v>0</v>
      </c>
      <c r="D55" s="24">
        <v>232</v>
      </c>
      <c r="E55" s="24">
        <v>73</v>
      </c>
      <c r="F55" s="24">
        <v>0</v>
      </c>
      <c r="G55" s="24">
        <v>0</v>
      </c>
      <c r="H55" s="24">
        <v>6382</v>
      </c>
      <c r="I55" s="24">
        <v>847</v>
      </c>
      <c r="J55" s="24">
        <v>248</v>
      </c>
      <c r="K55" s="24">
        <v>0</v>
      </c>
      <c r="L55" s="24">
        <v>362</v>
      </c>
      <c r="M55" s="24">
        <v>0</v>
      </c>
      <c r="N55" s="24">
        <v>761</v>
      </c>
      <c r="O55" s="137">
        <v>0</v>
      </c>
      <c r="P55" s="155">
        <f t="shared" ref="P55:P57" si="6">SUM(B55:O55)</f>
        <v>8971</v>
      </c>
      <c r="Q55" s="149">
        <f>P55/P58</f>
        <v>0.12754855404214177</v>
      </c>
    </row>
    <row r="56" spans="1:17">
      <c r="A56" s="21" t="s">
        <v>24</v>
      </c>
      <c r="B56" s="23">
        <v>0</v>
      </c>
      <c r="C56" s="24">
        <v>563</v>
      </c>
      <c r="D56" s="24">
        <v>0</v>
      </c>
      <c r="E56" s="24">
        <v>124</v>
      </c>
      <c r="F56" s="24">
        <v>89</v>
      </c>
      <c r="G56" s="24">
        <v>42</v>
      </c>
      <c r="H56" s="24">
        <v>2023</v>
      </c>
      <c r="I56" s="24">
        <v>0</v>
      </c>
      <c r="J56" s="24">
        <v>0</v>
      </c>
      <c r="K56" s="24">
        <v>2526</v>
      </c>
      <c r="L56" s="24">
        <v>400</v>
      </c>
      <c r="M56" s="24">
        <v>238</v>
      </c>
      <c r="N56" s="24">
        <v>0</v>
      </c>
      <c r="O56" s="137">
        <v>963</v>
      </c>
      <c r="P56" s="156">
        <f t="shared" si="6"/>
        <v>6968</v>
      </c>
      <c r="Q56" s="150">
        <f>P56/P58</f>
        <v>9.9070150993829445E-2</v>
      </c>
    </row>
    <row r="57" spans="1:17" ht="16.5" thickBot="1">
      <c r="A57" s="25" t="s">
        <v>25</v>
      </c>
      <c r="B57" s="26">
        <v>0</v>
      </c>
      <c r="C57" s="27">
        <v>0</v>
      </c>
      <c r="D57" s="27">
        <v>0</v>
      </c>
      <c r="E57" s="27">
        <v>29</v>
      </c>
      <c r="F57" s="27">
        <v>0</v>
      </c>
      <c r="G57" s="27">
        <v>0</v>
      </c>
      <c r="H57" s="27">
        <v>7902</v>
      </c>
      <c r="I57" s="27">
        <v>0</v>
      </c>
      <c r="J57" s="27">
        <v>0</v>
      </c>
      <c r="K57" s="27">
        <v>1707</v>
      </c>
      <c r="L57" s="27">
        <v>280</v>
      </c>
      <c r="M57" s="27">
        <v>0</v>
      </c>
      <c r="N57" s="27">
        <v>0</v>
      </c>
      <c r="O57" s="138">
        <v>0</v>
      </c>
      <c r="P57" s="156">
        <f t="shared" si="6"/>
        <v>9918</v>
      </c>
      <c r="Q57" s="150">
        <f>P57/P58</f>
        <v>0.14101288139448914</v>
      </c>
    </row>
    <row r="58" spans="1:17" ht="16.5" thickBot="1">
      <c r="A58" s="41" t="s">
        <v>26</v>
      </c>
      <c r="B58" s="42">
        <f>SUM(B54:B57)</f>
        <v>342</v>
      </c>
      <c r="C58" s="43">
        <f t="shared" ref="C58:O58" si="7">SUM(C54:C57)</f>
        <v>1168</v>
      </c>
      <c r="D58" s="43">
        <f t="shared" si="7"/>
        <v>798</v>
      </c>
      <c r="E58" s="43">
        <f t="shared" si="7"/>
        <v>478</v>
      </c>
      <c r="F58" s="43">
        <f t="shared" si="7"/>
        <v>326</v>
      </c>
      <c r="G58" s="43">
        <f t="shared" si="7"/>
        <v>94</v>
      </c>
      <c r="H58" s="43">
        <f t="shared" si="7"/>
        <v>46444</v>
      </c>
      <c r="I58" s="43">
        <f t="shared" si="7"/>
        <v>1751</v>
      </c>
      <c r="J58" s="43">
        <f t="shared" si="7"/>
        <v>710</v>
      </c>
      <c r="K58" s="43">
        <f t="shared" si="7"/>
        <v>10059</v>
      </c>
      <c r="L58" s="43">
        <f t="shared" si="7"/>
        <v>3700</v>
      </c>
      <c r="M58" s="43">
        <f t="shared" si="7"/>
        <v>527</v>
      </c>
      <c r="N58" s="43">
        <f t="shared" si="7"/>
        <v>1901</v>
      </c>
      <c r="O58" s="139">
        <f t="shared" si="7"/>
        <v>2036</v>
      </c>
      <c r="P58" s="163">
        <f>SUM(B58:O58)</f>
        <v>70334</v>
      </c>
      <c r="Q58" s="151">
        <f>SUM(Q54:Q57)</f>
        <v>1</v>
      </c>
    </row>
    <row r="59" spans="1:17" ht="16.5" thickBot="1">
      <c r="A59" s="28" t="s">
        <v>27</v>
      </c>
      <c r="B59" s="29">
        <v>0</v>
      </c>
      <c r="C59" s="30">
        <v>0</v>
      </c>
      <c r="D59" s="30">
        <v>2</v>
      </c>
      <c r="E59" s="30">
        <v>0</v>
      </c>
      <c r="F59" s="30">
        <v>0</v>
      </c>
      <c r="G59" s="30">
        <v>18</v>
      </c>
      <c r="H59" s="30">
        <v>42</v>
      </c>
      <c r="I59" s="30">
        <v>12</v>
      </c>
      <c r="J59" s="30">
        <v>0</v>
      </c>
      <c r="K59" s="30">
        <v>0</v>
      </c>
      <c r="L59" s="30">
        <v>5</v>
      </c>
      <c r="M59" s="30">
        <v>0</v>
      </c>
      <c r="N59" s="30">
        <v>10</v>
      </c>
      <c r="O59" s="140">
        <v>8</v>
      </c>
      <c r="P59" s="167">
        <f>SUM(B59:O59)</f>
        <v>97</v>
      </c>
      <c r="Q59" s="168"/>
    </row>
    <row r="60" spans="1:17" ht="16.5" thickBot="1">
      <c r="A60" s="44" t="s">
        <v>28</v>
      </c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6"/>
      <c r="M60" s="45"/>
      <c r="N60" s="45"/>
      <c r="O60" s="46"/>
      <c r="P60" s="148"/>
      <c r="Q60" s="47"/>
    </row>
    <row r="61" spans="1:17" ht="16.5" thickBot="1">
      <c r="A61" s="122" t="s">
        <v>29</v>
      </c>
      <c r="B61" s="123">
        <v>117</v>
      </c>
      <c r="C61" s="114" t="s">
        <v>30</v>
      </c>
      <c r="D61" s="115">
        <v>1341</v>
      </c>
      <c r="E61" s="114" t="s">
        <v>31</v>
      </c>
      <c r="F61" s="115">
        <v>103</v>
      </c>
      <c r="G61" s="116" t="s">
        <v>32</v>
      </c>
      <c r="H61" s="86">
        <v>141</v>
      </c>
      <c r="I61" s="396" t="s">
        <v>33</v>
      </c>
      <c r="J61" s="397"/>
      <c r="K61" s="85">
        <v>29</v>
      </c>
      <c r="L61" s="117" t="s">
        <v>34</v>
      </c>
      <c r="M61" s="84">
        <v>119</v>
      </c>
      <c r="N61" s="117" t="s">
        <v>35</v>
      </c>
      <c r="O61" s="85">
        <v>59</v>
      </c>
      <c r="P61" s="51">
        <f>B61+C62+D61+F61+H61+K61+M61+O61</f>
        <v>1909</v>
      </c>
      <c r="Q61" s="32"/>
    </row>
    <row r="62" spans="1:17" ht="16.5" thickBot="1">
      <c r="A62" s="31"/>
      <c r="B62" s="32"/>
      <c r="C62" s="33"/>
      <c r="D62" s="33"/>
      <c r="E62" s="33"/>
      <c r="F62" s="33"/>
      <c r="G62" s="33"/>
      <c r="H62" s="33"/>
      <c r="I62" s="33"/>
      <c r="J62" s="33"/>
      <c r="K62" s="33"/>
      <c r="L62" s="33"/>
      <c r="O62" s="52" t="s">
        <v>36</v>
      </c>
      <c r="P62" s="53">
        <v>0</v>
      </c>
      <c r="Q62" s="33"/>
    </row>
    <row r="63" spans="1:17" ht="16.5" thickBot="1">
      <c r="A63" s="34"/>
      <c r="B63" s="33"/>
      <c r="C63" s="33"/>
      <c r="D63" s="33"/>
      <c r="E63" s="33"/>
      <c r="F63" s="33"/>
      <c r="G63" s="33"/>
      <c r="H63" s="33"/>
      <c r="I63" s="35"/>
      <c r="J63" s="33"/>
      <c r="K63" s="33"/>
      <c r="L63" s="33"/>
      <c r="M63" s="33"/>
      <c r="N63" s="33"/>
      <c r="O63" s="36" t="s">
        <v>75</v>
      </c>
      <c r="P63" s="54">
        <f>P58+P59+P61+P62</f>
        <v>72340</v>
      </c>
      <c r="Q63" s="32"/>
    </row>
    <row r="64" spans="1:17" ht="16.5" thickBot="1">
      <c r="A64" s="37"/>
      <c r="B64" s="38"/>
      <c r="C64" s="38"/>
      <c r="D64" s="38"/>
      <c r="E64" s="38"/>
      <c r="F64" s="33"/>
      <c r="G64" s="38"/>
      <c r="H64" s="38"/>
      <c r="I64" s="38"/>
      <c r="J64" s="38"/>
      <c r="K64" s="38"/>
      <c r="L64" s="38"/>
      <c r="M64" s="38"/>
      <c r="N64" s="38"/>
      <c r="O64" s="55" t="s">
        <v>38</v>
      </c>
      <c r="P64" s="51">
        <v>72214</v>
      </c>
      <c r="Q64" s="32"/>
    </row>
    <row r="65" spans="1:17" ht="16.5" thickBot="1">
      <c r="A65" s="34"/>
      <c r="B65" s="38"/>
      <c r="C65" s="38"/>
      <c r="D65" s="38"/>
      <c r="E65" s="38"/>
      <c r="F65" s="33"/>
      <c r="G65" s="38"/>
      <c r="H65" s="38" t="s">
        <v>39</v>
      </c>
      <c r="I65" s="38"/>
      <c r="J65" s="38"/>
      <c r="K65" s="38"/>
      <c r="L65" s="38"/>
      <c r="M65" s="38"/>
      <c r="N65" s="38"/>
      <c r="O65" s="55" t="s">
        <v>40</v>
      </c>
      <c r="P65" s="68">
        <f>P63-P64</f>
        <v>126</v>
      </c>
      <c r="Q65" s="32"/>
    </row>
    <row r="66" spans="1:17">
      <c r="A66" s="5"/>
      <c r="B66" s="6"/>
      <c r="C66" s="6"/>
      <c r="D66" s="6"/>
      <c r="E66" s="6"/>
      <c r="F66" s="4"/>
      <c r="G66" s="6"/>
      <c r="H66" s="6"/>
      <c r="I66" s="6"/>
      <c r="J66" s="6"/>
      <c r="K66" s="6"/>
      <c r="L66" s="6"/>
      <c r="M66" s="6"/>
      <c r="N66" s="6"/>
      <c r="O66" s="6"/>
      <c r="P66" s="6"/>
      <c r="Q66" s="7"/>
    </row>
    <row r="67" spans="1:17">
      <c r="A67" s="2" t="s">
        <v>41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 t="s">
        <v>39</v>
      </c>
      <c r="P67" s="6"/>
      <c r="Q67" s="7"/>
    </row>
    <row r="68" spans="1:17">
      <c r="A68" s="3"/>
    </row>
  </sheetData>
  <mergeCells count="21">
    <mergeCell ref="B25:D25"/>
    <mergeCell ref="A1:Q1"/>
    <mergeCell ref="A2:Q2"/>
    <mergeCell ref="A3:Q3"/>
    <mergeCell ref="P4:P5"/>
    <mergeCell ref="Q4:Q5"/>
    <mergeCell ref="I13:J13"/>
    <mergeCell ref="B20:M20"/>
    <mergeCell ref="B21:C21"/>
    <mergeCell ref="B22:C22"/>
    <mergeCell ref="B23:C23"/>
    <mergeCell ref="B24:C24"/>
    <mergeCell ref="A50:Q50"/>
    <mergeCell ref="A51:Q51"/>
    <mergeCell ref="I61:J61"/>
    <mergeCell ref="A32:Q32"/>
    <mergeCell ref="A33:Q33"/>
    <mergeCell ref="A34:Q34"/>
    <mergeCell ref="A35:Q35"/>
    <mergeCell ref="I45:J45"/>
    <mergeCell ref="A49:Q49"/>
  </mergeCells>
  <pageMargins left="0.7" right="0.7" top="0.75" bottom="0.75" header="0.3" footer="0.3"/>
  <pageSetup scale="50" orientation="landscape" horizontalDpi="1200" verticalDpi="1200"/>
  <rowBreaks count="1" manualBreakCount="1">
    <brk id="3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62822-1FAE-4914-8716-9A4D82EEA1D2}">
  <dimension ref="A1:Q68"/>
  <sheetViews>
    <sheetView showGridLines="0" zoomScale="55" zoomScaleNormal="55" zoomScaleSheetLayoutView="85" workbookViewId="0">
      <selection activeCell="P16" sqref="P16"/>
    </sheetView>
  </sheetViews>
  <sheetFormatPr defaultColWidth="8.6640625" defaultRowHeight="15.95"/>
  <cols>
    <col min="1" max="1" width="23.109375" style="1" customWidth="1"/>
    <col min="2" max="2" width="8.88671875" style="1"/>
    <col min="3" max="3" width="9.88671875" style="1" customWidth="1"/>
    <col min="4" max="4" width="10.6640625" style="1" customWidth="1"/>
    <col min="5" max="5" width="10.44140625" style="1" customWidth="1"/>
    <col min="6" max="6" width="10.21875" style="1" customWidth="1"/>
    <col min="7" max="7" width="8.88671875" style="1"/>
    <col min="8" max="8" width="9.33203125" style="1" bestFit="1" customWidth="1"/>
    <col min="9" max="10" width="8.88671875" style="1"/>
    <col min="11" max="11" width="11.77734375" style="1" customWidth="1"/>
    <col min="12" max="12" width="10.88671875" style="1" customWidth="1"/>
    <col min="13" max="13" width="9.109375" style="1" customWidth="1"/>
    <col min="14" max="16" width="8.88671875" style="1"/>
    <col min="17" max="17" width="9.5546875" style="1" bestFit="1" customWidth="1"/>
    <col min="18" max="16384" width="8.6640625" style="1"/>
  </cols>
  <sheetData>
    <row r="1" spans="1:17" ht="23.45">
      <c r="A1" s="390" t="s">
        <v>0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</row>
    <row r="2" spans="1:17" ht="21">
      <c r="A2" s="391" t="s">
        <v>81</v>
      </c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  <c r="N2" s="391"/>
      <c r="O2" s="391"/>
      <c r="P2" s="391"/>
      <c r="Q2" s="391"/>
    </row>
    <row r="3" spans="1:17" ht="21">
      <c r="A3" s="392" t="s">
        <v>2</v>
      </c>
      <c r="B3" s="392"/>
      <c r="C3" s="392"/>
      <c r="D3" s="392"/>
      <c r="E3" s="392"/>
      <c r="F3" s="392"/>
      <c r="G3" s="392"/>
      <c r="H3" s="392"/>
      <c r="I3" s="392"/>
      <c r="J3" s="392"/>
      <c r="K3" s="392"/>
      <c r="L3" s="392"/>
      <c r="M3" s="392"/>
      <c r="N3" s="392"/>
      <c r="O3" s="392"/>
      <c r="P3" s="392"/>
      <c r="Q3" s="392"/>
    </row>
    <row r="4" spans="1:17">
      <c r="A4" s="12" t="s">
        <v>3</v>
      </c>
      <c r="B4" s="13">
        <v>1</v>
      </c>
      <c r="C4" s="14">
        <v>3</v>
      </c>
      <c r="D4" s="14">
        <v>5</v>
      </c>
      <c r="E4" s="14">
        <v>7</v>
      </c>
      <c r="F4" s="15" t="s">
        <v>4</v>
      </c>
      <c r="G4" s="14">
        <v>29</v>
      </c>
      <c r="H4" s="14">
        <v>13</v>
      </c>
      <c r="I4" s="14">
        <v>15</v>
      </c>
      <c r="J4" s="14">
        <v>17</v>
      </c>
      <c r="K4" s="14">
        <v>19</v>
      </c>
      <c r="L4" s="14">
        <v>21</v>
      </c>
      <c r="M4" s="14">
        <v>23</v>
      </c>
      <c r="N4" s="14">
        <v>25</v>
      </c>
      <c r="O4" s="135">
        <v>27</v>
      </c>
      <c r="P4" s="393" t="s">
        <v>5</v>
      </c>
      <c r="Q4" s="393" t="s">
        <v>6</v>
      </c>
    </row>
    <row r="5" spans="1:17" ht="29.45">
      <c r="A5" s="40" t="s">
        <v>7</v>
      </c>
      <c r="B5" s="17" t="s">
        <v>8</v>
      </c>
      <c r="C5" s="18" t="s">
        <v>9</v>
      </c>
      <c r="D5" s="18" t="s">
        <v>10</v>
      </c>
      <c r="E5" s="18" t="s">
        <v>11</v>
      </c>
      <c r="F5" s="19" t="s">
        <v>78</v>
      </c>
      <c r="G5" s="18" t="s">
        <v>13</v>
      </c>
      <c r="H5" s="18" t="s">
        <v>14</v>
      </c>
      <c r="I5" s="18" t="s">
        <v>15</v>
      </c>
      <c r="J5" s="18" t="s">
        <v>16</v>
      </c>
      <c r="K5" s="18" t="s">
        <v>17</v>
      </c>
      <c r="L5" s="18" t="s">
        <v>18</v>
      </c>
      <c r="M5" s="18" t="s">
        <v>19</v>
      </c>
      <c r="N5" s="18" t="s">
        <v>20</v>
      </c>
      <c r="O5" s="136" t="s">
        <v>21</v>
      </c>
      <c r="P5" s="394"/>
      <c r="Q5" s="395"/>
    </row>
    <row r="6" spans="1:17">
      <c r="A6" s="22" t="s">
        <v>22</v>
      </c>
      <c r="B6" s="169">
        <v>276</v>
      </c>
      <c r="C6" s="170">
        <v>605</v>
      </c>
      <c r="D6" s="170">
        <v>566</v>
      </c>
      <c r="E6" s="170">
        <v>252</v>
      </c>
      <c r="F6" s="170">
        <v>237</v>
      </c>
      <c r="G6" s="170">
        <v>52</v>
      </c>
      <c r="H6" s="170">
        <v>30137</v>
      </c>
      <c r="I6" s="170">
        <v>904</v>
      </c>
      <c r="J6" s="170">
        <v>462</v>
      </c>
      <c r="K6" s="170">
        <v>5826</v>
      </c>
      <c r="L6" s="170">
        <v>2658</v>
      </c>
      <c r="M6" s="170">
        <v>289</v>
      </c>
      <c r="N6" s="170">
        <v>1140</v>
      </c>
      <c r="O6" s="170">
        <v>1073</v>
      </c>
      <c r="P6" s="144">
        <f>SUM(B6:O6)</f>
        <v>44477</v>
      </c>
      <c r="Q6" s="149">
        <f>P6/P10</f>
        <v>0.63236841356953966</v>
      </c>
    </row>
    <row r="7" spans="1:17">
      <c r="A7" s="21" t="s">
        <v>23</v>
      </c>
      <c r="B7" s="171">
        <v>66</v>
      </c>
      <c r="C7" s="172">
        <v>0</v>
      </c>
      <c r="D7" s="172">
        <v>232</v>
      </c>
      <c r="E7" s="172">
        <v>73</v>
      </c>
      <c r="F7" s="172">
        <v>0</v>
      </c>
      <c r="G7" s="172">
        <v>0</v>
      </c>
      <c r="H7" s="172">
        <v>6382</v>
      </c>
      <c r="I7" s="172">
        <v>847</v>
      </c>
      <c r="J7" s="172">
        <v>248</v>
      </c>
      <c r="K7" s="172">
        <v>0</v>
      </c>
      <c r="L7" s="172">
        <v>362</v>
      </c>
      <c r="M7" s="172">
        <v>0</v>
      </c>
      <c r="N7" s="172">
        <v>761</v>
      </c>
      <c r="O7" s="172">
        <v>0</v>
      </c>
      <c r="P7" s="144">
        <f t="shared" ref="P7:P11" si="0">SUM(B7:O7)</f>
        <v>8971</v>
      </c>
      <c r="Q7" s="149">
        <f>P7/P10</f>
        <v>0.12754855404214177</v>
      </c>
    </row>
    <row r="8" spans="1:17">
      <c r="A8" s="21" t="s">
        <v>24</v>
      </c>
      <c r="B8" s="171">
        <v>0</v>
      </c>
      <c r="C8" s="172">
        <v>563</v>
      </c>
      <c r="D8" s="172">
        <v>0</v>
      </c>
      <c r="E8" s="172">
        <v>124</v>
      </c>
      <c r="F8" s="172">
        <v>89</v>
      </c>
      <c r="G8" s="172">
        <v>42</v>
      </c>
      <c r="H8" s="172">
        <v>2023</v>
      </c>
      <c r="I8" s="172">
        <v>0</v>
      </c>
      <c r="J8" s="172">
        <v>0</v>
      </c>
      <c r="K8" s="172">
        <v>2526</v>
      </c>
      <c r="L8" s="172">
        <v>400</v>
      </c>
      <c r="M8" s="172">
        <v>238</v>
      </c>
      <c r="N8" s="172">
        <v>0</v>
      </c>
      <c r="O8" s="172">
        <v>963</v>
      </c>
      <c r="P8" s="145">
        <f t="shared" si="0"/>
        <v>6968</v>
      </c>
      <c r="Q8" s="150">
        <f>P8/P10</f>
        <v>9.9070150993829445E-2</v>
      </c>
    </row>
    <row r="9" spans="1:17">
      <c r="A9" s="25" t="s">
        <v>25</v>
      </c>
      <c r="B9" s="171">
        <v>0</v>
      </c>
      <c r="C9" s="172">
        <v>0</v>
      </c>
      <c r="D9" s="172">
        <v>0</v>
      </c>
      <c r="E9" s="172">
        <v>29</v>
      </c>
      <c r="F9" s="172">
        <v>0</v>
      </c>
      <c r="G9" s="172">
        <v>0</v>
      </c>
      <c r="H9" s="172">
        <v>7902</v>
      </c>
      <c r="I9" s="172">
        <v>0</v>
      </c>
      <c r="J9" s="172">
        <v>0</v>
      </c>
      <c r="K9" s="172">
        <v>1707</v>
      </c>
      <c r="L9" s="172">
        <v>280</v>
      </c>
      <c r="M9" s="172">
        <v>0</v>
      </c>
      <c r="N9" s="172">
        <v>0</v>
      </c>
      <c r="O9" s="172">
        <v>0</v>
      </c>
      <c r="P9" s="145">
        <f>SUM(B9:O9)</f>
        <v>9918</v>
      </c>
      <c r="Q9" s="150">
        <f>P9/P10</f>
        <v>0.14101288139448914</v>
      </c>
    </row>
    <row r="10" spans="1:17">
      <c r="A10" s="41" t="s">
        <v>26</v>
      </c>
      <c r="B10" s="42">
        <f>SUM(B6:B9)</f>
        <v>342</v>
      </c>
      <c r="C10" s="43">
        <f t="shared" ref="C10:O10" si="1">SUM(C6:C9)</f>
        <v>1168</v>
      </c>
      <c r="D10" s="43">
        <f t="shared" si="1"/>
        <v>798</v>
      </c>
      <c r="E10" s="43">
        <f t="shared" si="1"/>
        <v>478</v>
      </c>
      <c r="F10" s="43">
        <f t="shared" si="1"/>
        <v>326</v>
      </c>
      <c r="G10" s="43">
        <f t="shared" si="1"/>
        <v>94</v>
      </c>
      <c r="H10" s="43">
        <f t="shared" si="1"/>
        <v>46444</v>
      </c>
      <c r="I10" s="43">
        <f t="shared" si="1"/>
        <v>1751</v>
      </c>
      <c r="J10" s="43">
        <f t="shared" si="1"/>
        <v>710</v>
      </c>
      <c r="K10" s="43">
        <f t="shared" si="1"/>
        <v>10059</v>
      </c>
      <c r="L10" s="43">
        <f t="shared" si="1"/>
        <v>3700</v>
      </c>
      <c r="M10" s="43">
        <f t="shared" si="1"/>
        <v>527</v>
      </c>
      <c r="N10" s="43">
        <f t="shared" si="1"/>
        <v>1901</v>
      </c>
      <c r="O10" s="139">
        <f t="shared" si="1"/>
        <v>2036</v>
      </c>
      <c r="P10" s="146">
        <f>SUM(B10:O10)</f>
        <v>70334</v>
      </c>
      <c r="Q10" s="151">
        <f>SUM(Q6:Q9)</f>
        <v>1</v>
      </c>
    </row>
    <row r="11" spans="1:17">
      <c r="A11" s="28" t="s">
        <v>27</v>
      </c>
      <c r="B11" s="29">
        <v>0</v>
      </c>
      <c r="C11" s="30">
        <v>0</v>
      </c>
      <c r="D11" s="30">
        <v>2</v>
      </c>
      <c r="E11" s="30">
        <v>0</v>
      </c>
      <c r="F11" s="30">
        <v>0</v>
      </c>
      <c r="G11" s="30">
        <v>18</v>
      </c>
      <c r="H11" s="30">
        <v>42</v>
      </c>
      <c r="I11" s="30">
        <v>12</v>
      </c>
      <c r="J11" s="30">
        <v>0</v>
      </c>
      <c r="K11" s="30">
        <v>0</v>
      </c>
      <c r="L11" s="30">
        <v>5</v>
      </c>
      <c r="M11" s="30">
        <v>0</v>
      </c>
      <c r="N11" s="30">
        <v>10</v>
      </c>
      <c r="O11" s="140">
        <v>8</v>
      </c>
      <c r="P11" s="147">
        <f t="shared" si="0"/>
        <v>97</v>
      </c>
      <c r="Q11" s="143"/>
    </row>
    <row r="12" spans="1:17">
      <c r="A12" s="44" t="s">
        <v>28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6"/>
      <c r="M12" s="45"/>
      <c r="N12" s="45"/>
      <c r="O12" s="46"/>
      <c r="P12" s="148"/>
      <c r="Q12" s="47"/>
    </row>
    <row r="13" spans="1:17">
      <c r="A13" s="122" t="s">
        <v>29</v>
      </c>
      <c r="B13" s="123">
        <v>117</v>
      </c>
      <c r="C13" s="114" t="s">
        <v>30</v>
      </c>
      <c r="D13" s="115">
        <v>1341</v>
      </c>
      <c r="E13" s="114" t="s">
        <v>31</v>
      </c>
      <c r="F13" s="115">
        <v>103</v>
      </c>
      <c r="G13" s="116" t="s">
        <v>32</v>
      </c>
      <c r="H13" s="86">
        <v>141</v>
      </c>
      <c r="I13" s="396" t="s">
        <v>33</v>
      </c>
      <c r="J13" s="397"/>
      <c r="K13" s="85">
        <v>29</v>
      </c>
      <c r="L13" s="117" t="s">
        <v>34</v>
      </c>
      <c r="M13" s="84">
        <v>119</v>
      </c>
      <c r="N13" s="117" t="s">
        <v>35</v>
      </c>
      <c r="O13" s="85">
        <v>59</v>
      </c>
      <c r="P13" s="51">
        <f>B13+C14+D13+F13+H13+K13+M13+O13</f>
        <v>1909</v>
      </c>
      <c r="Q13" s="32"/>
    </row>
    <row r="14" spans="1:17">
      <c r="A14" s="31"/>
      <c r="B14" s="32"/>
      <c r="C14" s="33"/>
      <c r="D14" s="33"/>
      <c r="E14" s="33"/>
      <c r="F14" s="33"/>
      <c r="G14" s="33"/>
      <c r="H14" s="33"/>
      <c r="I14" s="33"/>
      <c r="J14" s="33"/>
      <c r="K14" s="33"/>
      <c r="L14" s="33"/>
      <c r="O14" s="52" t="s">
        <v>36</v>
      </c>
      <c r="P14" s="53">
        <v>0</v>
      </c>
      <c r="Q14" s="33"/>
    </row>
    <row r="15" spans="1:17">
      <c r="A15" s="34"/>
      <c r="B15" s="33"/>
      <c r="C15" s="33"/>
      <c r="D15" s="33"/>
      <c r="E15" s="33"/>
      <c r="F15" s="33"/>
      <c r="G15" s="33"/>
      <c r="H15" s="33"/>
      <c r="I15" s="35"/>
      <c r="J15" s="33"/>
      <c r="K15" s="33"/>
      <c r="L15" s="33"/>
      <c r="M15" s="33"/>
      <c r="N15" s="33"/>
      <c r="O15" s="36" t="s">
        <v>37</v>
      </c>
      <c r="P15" s="54">
        <f>P10+P11+P13</f>
        <v>72340</v>
      </c>
      <c r="Q15" s="32"/>
    </row>
    <row r="16" spans="1:17">
      <c r="A16" s="37"/>
      <c r="B16" s="38"/>
      <c r="C16" s="38"/>
      <c r="D16" s="38"/>
      <c r="E16" s="38"/>
      <c r="F16" s="33"/>
      <c r="G16" s="38"/>
      <c r="H16" s="38"/>
      <c r="I16" s="38"/>
      <c r="J16" s="38"/>
      <c r="K16" s="38"/>
      <c r="L16" s="38"/>
      <c r="M16" s="38"/>
      <c r="N16" s="38"/>
      <c r="O16" s="55" t="s">
        <v>38</v>
      </c>
      <c r="P16" s="51">
        <f>P63</f>
        <v>72214</v>
      </c>
      <c r="Q16" s="32"/>
    </row>
    <row r="17" spans="1:17">
      <c r="A17" s="34"/>
      <c r="B17" s="38"/>
      <c r="C17" s="38"/>
      <c r="D17" s="38"/>
      <c r="E17" s="38"/>
      <c r="F17" s="33"/>
      <c r="G17" s="38"/>
      <c r="H17" s="38" t="s">
        <v>39</v>
      </c>
      <c r="I17" s="38"/>
      <c r="J17" s="38"/>
      <c r="K17" s="38"/>
      <c r="L17" s="38"/>
      <c r="M17" s="38"/>
      <c r="N17" s="38"/>
      <c r="O17" s="55" t="s">
        <v>40</v>
      </c>
      <c r="P17" s="68">
        <f>P15-P16</f>
        <v>126</v>
      </c>
      <c r="Q17" s="32"/>
    </row>
    <row r="18" spans="1:17">
      <c r="A18" s="31" t="s">
        <v>41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 t="s">
        <v>39</v>
      </c>
      <c r="P18" s="6"/>
      <c r="Q18" s="7"/>
    </row>
    <row r="19" spans="1:17">
      <c r="A19" s="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7"/>
    </row>
    <row r="20" spans="1:17" ht="21">
      <c r="A20" s="8"/>
      <c r="B20" s="398" t="s">
        <v>42</v>
      </c>
      <c r="C20" s="399"/>
      <c r="D20" s="399"/>
      <c r="E20" s="399"/>
      <c r="F20" s="399"/>
      <c r="G20" s="399"/>
      <c r="H20" s="399"/>
      <c r="I20" s="399"/>
      <c r="J20" s="399"/>
      <c r="K20" s="399"/>
      <c r="L20" s="399"/>
      <c r="M20" s="400"/>
      <c r="N20" s="8"/>
      <c r="O20" s="8"/>
      <c r="P20" s="8"/>
      <c r="Q20" s="8"/>
    </row>
    <row r="21" spans="1:17" ht="43.5">
      <c r="B21" s="401" t="s">
        <v>43</v>
      </c>
      <c r="C21" s="402"/>
      <c r="D21" s="58" t="s">
        <v>44</v>
      </c>
      <c r="E21" s="65" t="s">
        <v>45</v>
      </c>
      <c r="F21" s="66" t="s">
        <v>46</v>
      </c>
      <c r="G21" s="67" t="s">
        <v>47</v>
      </c>
      <c r="H21" s="74" t="s">
        <v>48</v>
      </c>
      <c r="I21" s="75" t="s">
        <v>49</v>
      </c>
      <c r="J21" s="82" t="s">
        <v>22</v>
      </c>
      <c r="K21" s="83" t="s">
        <v>50</v>
      </c>
      <c r="L21" s="77" t="s">
        <v>51</v>
      </c>
      <c r="M21" s="76" t="s">
        <v>52</v>
      </c>
      <c r="P21" s="9"/>
      <c r="Q21" s="9"/>
    </row>
    <row r="22" spans="1:17" ht="18.600000000000001" customHeight="1">
      <c r="B22" s="403" t="s">
        <v>53</v>
      </c>
      <c r="C22" s="404"/>
      <c r="D22" s="128" t="s">
        <v>54</v>
      </c>
      <c r="E22" s="61">
        <f>E7+L7+H7</f>
        <v>6817</v>
      </c>
      <c r="F22" s="57">
        <f>E9+L9+H9</f>
        <v>8211</v>
      </c>
      <c r="G22" s="62">
        <f>E8+L8+H8</f>
        <v>2547</v>
      </c>
      <c r="H22" s="87">
        <f>SUM(E22:G22)</f>
        <v>17575</v>
      </c>
      <c r="I22" s="88">
        <f>(H22/H25)</f>
        <v>0.67969988784468427</v>
      </c>
      <c r="J22" s="59">
        <f>E6+L6+H6</f>
        <v>33047</v>
      </c>
      <c r="K22" s="78">
        <f>J22/J25</f>
        <v>0.74301324279964931</v>
      </c>
      <c r="L22" s="91">
        <f>SUM(H22+J22)</f>
        <v>50622</v>
      </c>
      <c r="M22" s="92">
        <f>L22/L25</f>
        <v>0.7197372536753206</v>
      </c>
      <c r="P22" s="9"/>
      <c r="Q22" s="9"/>
    </row>
    <row r="23" spans="1:17" ht="44.45" customHeight="1">
      <c r="B23" s="405" t="s">
        <v>55</v>
      </c>
      <c r="C23" s="406"/>
      <c r="D23" s="129" t="s">
        <v>56</v>
      </c>
      <c r="E23" s="63">
        <f>B7+D7+I7+J7+N7</f>
        <v>2154</v>
      </c>
      <c r="F23" s="56" t="s">
        <v>57</v>
      </c>
      <c r="G23" s="64" t="s">
        <v>57</v>
      </c>
      <c r="H23" s="89">
        <f>SUM(E23:G23)</f>
        <v>2154</v>
      </c>
      <c r="I23" s="90">
        <f>H23/H25</f>
        <v>8.3304327648219045E-2</v>
      </c>
      <c r="J23" s="60">
        <f>B6+D6+I6+J6+N6</f>
        <v>3348</v>
      </c>
      <c r="K23" s="79">
        <f>J23/J25</f>
        <v>7.5274861164197224E-2</v>
      </c>
      <c r="L23" s="93">
        <f>SUM(H23+J23)</f>
        <v>5502</v>
      </c>
      <c r="M23" s="94">
        <f>L23/L25</f>
        <v>7.8226746665908384E-2</v>
      </c>
      <c r="P23" s="9"/>
      <c r="Q23" s="9"/>
    </row>
    <row r="24" spans="1:17" ht="53.1" customHeight="1">
      <c r="B24" s="407" t="s">
        <v>58</v>
      </c>
      <c r="C24" s="408"/>
      <c r="D24" s="130" t="s">
        <v>59</v>
      </c>
      <c r="E24" s="63" t="s">
        <v>57</v>
      </c>
      <c r="F24" s="56">
        <f>K9+M9+C9+F9+G9+O9</f>
        <v>1707</v>
      </c>
      <c r="G24" s="64">
        <f>K8+M8+C8+F8+G8+O8</f>
        <v>4421</v>
      </c>
      <c r="H24" s="89">
        <f>SUM(E24:G24)</f>
        <v>6128</v>
      </c>
      <c r="I24" s="90">
        <f>H24/H25</f>
        <v>0.23699578450709671</v>
      </c>
      <c r="J24" s="60">
        <f>K6+M6+C6+F6+G6+O6</f>
        <v>8082</v>
      </c>
      <c r="K24" s="79">
        <f>J24/J25</f>
        <v>0.18171189603615351</v>
      </c>
      <c r="L24" s="93">
        <f>SUM(H24+J24)</f>
        <v>14210</v>
      </c>
      <c r="M24" s="94">
        <f>L24/L25</f>
        <v>0.202035999658771</v>
      </c>
      <c r="P24" s="9"/>
      <c r="Q24" s="9"/>
    </row>
    <row r="25" spans="1:17" ht="18.600000000000001">
      <c r="B25" s="387" t="s">
        <v>60</v>
      </c>
      <c r="C25" s="388"/>
      <c r="D25" s="389"/>
      <c r="E25" s="69">
        <f>SUM(E22:E24)</f>
        <v>8971</v>
      </c>
      <c r="F25" s="70">
        <f>SUM(F22:F24)</f>
        <v>9918</v>
      </c>
      <c r="G25" s="71">
        <f>SUM(G22:G24)</f>
        <v>6968</v>
      </c>
      <c r="H25" s="69">
        <f>SUM(E25:G25)</f>
        <v>25857</v>
      </c>
      <c r="I25" s="73">
        <f>SUM(I22:I24)</f>
        <v>1</v>
      </c>
      <c r="J25" s="72">
        <f>SUM(J22:J24)</f>
        <v>44477</v>
      </c>
      <c r="K25" s="80">
        <f>SUM(K22:K24)</f>
        <v>1</v>
      </c>
      <c r="L25" s="81">
        <f>SUM(L22:L24)</f>
        <v>70334</v>
      </c>
      <c r="M25" s="73">
        <f>SUM(M22:M24)</f>
        <v>1</v>
      </c>
      <c r="P25" s="9"/>
      <c r="Q25" s="9"/>
    </row>
    <row r="26" spans="1:17">
      <c r="A26" s="5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7"/>
    </row>
    <row r="27" spans="1:17">
      <c r="A27" s="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7"/>
    </row>
    <row r="28" spans="1:17">
      <c r="A28" s="5"/>
      <c r="B28" s="6"/>
      <c r="C28" s="6"/>
      <c r="D28" s="6"/>
      <c r="E28" s="6"/>
      <c r="F28" s="6"/>
      <c r="O28" s="6"/>
      <c r="P28" s="6"/>
      <c r="Q28" s="7"/>
    </row>
    <row r="29" spans="1:17">
      <c r="B29" s="3"/>
      <c r="C29" s="3"/>
      <c r="D29" s="3"/>
      <c r="E29" s="3"/>
      <c r="F29" s="3"/>
      <c r="O29" s="3"/>
      <c r="P29" s="3"/>
      <c r="Q29" s="3"/>
    </row>
    <row r="30" spans="1:17">
      <c r="A30" s="10" t="s">
        <v>61</v>
      </c>
      <c r="B30" s="3"/>
      <c r="C30" s="3"/>
      <c r="D30" s="3"/>
      <c r="E30" s="3"/>
      <c r="F30" s="3"/>
      <c r="O30" s="3"/>
      <c r="P30" s="3"/>
      <c r="Q30" s="3"/>
    </row>
    <row r="31" spans="1:17">
      <c r="A31" s="10" t="s">
        <v>62</v>
      </c>
      <c r="B31" s="3"/>
      <c r="C31" s="3"/>
    </row>
    <row r="32" spans="1:17" ht="23.45">
      <c r="A32" s="390" t="s">
        <v>63</v>
      </c>
      <c r="B32" s="414"/>
      <c r="C32" s="414"/>
      <c r="D32" s="414"/>
      <c r="E32" s="414"/>
      <c r="F32" s="414"/>
      <c r="G32" s="414"/>
      <c r="H32" s="414"/>
      <c r="I32" s="414"/>
      <c r="J32" s="414"/>
      <c r="K32" s="414"/>
      <c r="L32" s="414"/>
      <c r="M32" s="414"/>
      <c r="N32" s="414"/>
      <c r="O32" s="414"/>
      <c r="P32" s="414"/>
      <c r="Q32" s="414"/>
    </row>
    <row r="33" spans="1:17" ht="21">
      <c r="A33" s="392" t="s">
        <v>64</v>
      </c>
      <c r="B33" s="392"/>
      <c r="C33" s="392"/>
      <c r="D33" s="392"/>
      <c r="E33" s="392"/>
      <c r="F33" s="392"/>
      <c r="G33" s="392"/>
      <c r="H33" s="392"/>
      <c r="I33" s="392"/>
      <c r="J33" s="392"/>
      <c r="K33" s="392"/>
      <c r="L33" s="392"/>
      <c r="M33" s="392"/>
      <c r="N33" s="392"/>
      <c r="O33" s="392"/>
      <c r="P33" s="392"/>
      <c r="Q33" s="392"/>
    </row>
    <row r="34" spans="1:17" ht="21">
      <c r="A34" s="409" t="str">
        <f>A50&amp;" to "&amp;A2</f>
        <v>November 1, 2024 to December 1, 2024</v>
      </c>
      <c r="B34" s="409"/>
      <c r="C34" s="409"/>
      <c r="D34" s="409"/>
      <c r="E34" s="409"/>
      <c r="F34" s="409"/>
      <c r="G34" s="409"/>
      <c r="H34" s="409"/>
      <c r="I34" s="409"/>
      <c r="J34" s="409"/>
      <c r="K34" s="409"/>
      <c r="L34" s="409"/>
      <c r="M34" s="409"/>
      <c r="N34" s="409"/>
      <c r="O34" s="409"/>
      <c r="P34" s="409"/>
      <c r="Q34" s="409"/>
    </row>
    <row r="35" spans="1:17" ht="21">
      <c r="A35" s="392" t="s">
        <v>65</v>
      </c>
      <c r="B35" s="392"/>
      <c r="C35" s="392"/>
      <c r="D35" s="392"/>
      <c r="E35" s="392"/>
      <c r="F35" s="392"/>
      <c r="G35" s="392"/>
      <c r="H35" s="392"/>
      <c r="I35" s="392"/>
      <c r="J35" s="392"/>
      <c r="K35" s="392"/>
      <c r="L35" s="392"/>
      <c r="M35" s="392"/>
      <c r="N35" s="392"/>
      <c r="O35" s="392"/>
      <c r="P35" s="392"/>
      <c r="Q35" s="392"/>
    </row>
    <row r="36" spans="1:17">
      <c r="A36" s="12"/>
      <c r="B36" s="13">
        <v>1</v>
      </c>
      <c r="C36" s="14">
        <v>3</v>
      </c>
      <c r="D36" s="14">
        <v>5</v>
      </c>
      <c r="E36" s="14">
        <v>7</v>
      </c>
      <c r="F36" s="15" t="s">
        <v>4</v>
      </c>
      <c r="G36" s="14">
        <v>29</v>
      </c>
      <c r="H36" s="14">
        <v>13</v>
      </c>
      <c r="I36" s="14">
        <v>15</v>
      </c>
      <c r="J36" s="14">
        <v>17</v>
      </c>
      <c r="K36" s="14">
        <v>19</v>
      </c>
      <c r="L36" s="14">
        <v>21</v>
      </c>
      <c r="M36" s="14">
        <v>23</v>
      </c>
      <c r="N36" s="14">
        <v>25</v>
      </c>
      <c r="O36" s="16">
        <v>27</v>
      </c>
      <c r="P36" s="100" t="s">
        <v>66</v>
      </c>
    </row>
    <row r="37" spans="1:17" ht="29.45">
      <c r="A37" s="40" t="s">
        <v>67</v>
      </c>
      <c r="B37" s="17" t="s">
        <v>8</v>
      </c>
      <c r="C37" s="18" t="s">
        <v>9</v>
      </c>
      <c r="D37" s="18" t="s">
        <v>10</v>
      </c>
      <c r="E37" s="18" t="s">
        <v>11</v>
      </c>
      <c r="F37" s="19" t="s">
        <v>78</v>
      </c>
      <c r="G37" s="18" t="s">
        <v>68</v>
      </c>
      <c r="H37" s="18" t="s">
        <v>14</v>
      </c>
      <c r="I37" s="18" t="s">
        <v>15</v>
      </c>
      <c r="J37" s="18" t="s">
        <v>16</v>
      </c>
      <c r="K37" s="18" t="s">
        <v>17</v>
      </c>
      <c r="L37" s="18" t="s">
        <v>18</v>
      </c>
      <c r="M37" s="18" t="s">
        <v>19</v>
      </c>
      <c r="N37" s="18" t="s">
        <v>20</v>
      </c>
      <c r="O37" s="20" t="s">
        <v>21</v>
      </c>
      <c r="P37" s="101" t="s">
        <v>69</v>
      </c>
    </row>
    <row r="38" spans="1:17">
      <c r="A38" s="132" t="s">
        <v>22</v>
      </c>
      <c r="B38" s="121">
        <f t="shared" ref="B38:P38" si="2">IF(B6= 0,0,(B6-B54)/B54)</f>
        <v>1.098901098901099E-2</v>
      </c>
      <c r="C38" s="95">
        <f t="shared" si="2"/>
        <v>4.9833887043189366E-3</v>
      </c>
      <c r="D38" s="95">
        <f t="shared" si="2"/>
        <v>0</v>
      </c>
      <c r="E38" s="95">
        <f t="shared" si="2"/>
        <v>3.9840637450199202E-3</v>
      </c>
      <c r="F38" s="95">
        <f t="shared" si="2"/>
        <v>1.7167381974248927E-2</v>
      </c>
      <c r="G38" s="95">
        <f t="shared" si="2"/>
        <v>0</v>
      </c>
      <c r="H38" s="95">
        <f t="shared" si="2"/>
        <v>3.9642880938103803E-3</v>
      </c>
      <c r="I38" s="95">
        <f t="shared" si="2"/>
        <v>0</v>
      </c>
      <c r="J38" s="95">
        <f t="shared" si="2"/>
        <v>6.5359477124183009E-3</v>
      </c>
      <c r="K38" s="95">
        <f t="shared" si="2"/>
        <v>1.0309278350515464E-3</v>
      </c>
      <c r="L38" s="95">
        <f t="shared" si="2"/>
        <v>1.0262257696693273E-2</v>
      </c>
      <c r="M38" s="95">
        <f t="shared" si="2"/>
        <v>6.9686411149825784E-3</v>
      </c>
      <c r="N38" s="95">
        <f t="shared" si="2"/>
        <v>2.6385224274406332E-3</v>
      </c>
      <c r="O38" s="96">
        <f t="shared" si="2"/>
        <v>8.4586466165413529E-3</v>
      </c>
      <c r="P38" s="112">
        <f t="shared" si="2"/>
        <v>4.0634805968801499E-3</v>
      </c>
    </row>
    <row r="39" spans="1:17">
      <c r="A39" s="133" t="s">
        <v>24</v>
      </c>
      <c r="B39" s="121">
        <f t="shared" ref="B39:P39" si="3">IF(B8= 0,0,(B8-B56)/B56)</f>
        <v>0</v>
      </c>
      <c r="C39" s="95">
        <f t="shared" si="3"/>
        <v>-1.4010507880910683E-2</v>
      </c>
      <c r="D39" s="95">
        <f t="shared" si="3"/>
        <v>0</v>
      </c>
      <c r="E39" s="95">
        <f t="shared" si="3"/>
        <v>-2.3622047244094488E-2</v>
      </c>
      <c r="F39" s="95">
        <f t="shared" si="3"/>
        <v>1.1363636363636364E-2</v>
      </c>
      <c r="G39" s="95">
        <f t="shared" si="3"/>
        <v>0.05</v>
      </c>
      <c r="H39" s="95">
        <f t="shared" si="3"/>
        <v>-1.9733596447952641E-3</v>
      </c>
      <c r="I39" s="95">
        <f t="shared" si="3"/>
        <v>0</v>
      </c>
      <c r="J39" s="95">
        <f t="shared" si="3"/>
        <v>0</v>
      </c>
      <c r="K39" s="95">
        <f t="shared" si="3"/>
        <v>3.5756853396901071E-3</v>
      </c>
      <c r="L39" s="95">
        <f t="shared" si="3"/>
        <v>-2.4937655860349127E-3</v>
      </c>
      <c r="M39" s="95">
        <f t="shared" si="3"/>
        <v>1.276595744680851E-2</v>
      </c>
      <c r="N39" s="95">
        <f t="shared" si="3"/>
        <v>0</v>
      </c>
      <c r="O39" s="96">
        <f t="shared" si="3"/>
        <v>1.368421052631579E-2</v>
      </c>
      <c r="P39" s="112">
        <f t="shared" si="3"/>
        <v>1.7251293847038527E-3</v>
      </c>
    </row>
    <row r="40" spans="1:17">
      <c r="A40" s="133" t="s">
        <v>70</v>
      </c>
      <c r="B40" s="121">
        <f t="shared" ref="B40:P40" si="4">IF(B7= 0,0,(B7-B55)/B55)</f>
        <v>-4.3478260869565216E-2</v>
      </c>
      <c r="C40" s="95">
        <f t="shared" si="4"/>
        <v>0</v>
      </c>
      <c r="D40" s="95">
        <f t="shared" si="4"/>
        <v>-2.1097046413502109E-2</v>
      </c>
      <c r="E40" s="95">
        <f t="shared" si="4"/>
        <v>4.2857142857142858E-2</v>
      </c>
      <c r="F40" s="95">
        <f t="shared" si="4"/>
        <v>0</v>
      </c>
      <c r="G40" s="95">
        <f t="shared" si="4"/>
        <v>0</v>
      </c>
      <c r="H40" s="95">
        <f t="shared" si="4"/>
        <v>3.1436655139893115E-3</v>
      </c>
      <c r="I40" s="95">
        <f t="shared" si="4"/>
        <v>7.1343638525564806E-3</v>
      </c>
      <c r="J40" s="95">
        <f t="shared" si="4"/>
        <v>-2.7450980392156862E-2</v>
      </c>
      <c r="K40" s="95">
        <f t="shared" si="4"/>
        <v>0</v>
      </c>
      <c r="L40" s="95">
        <f t="shared" si="4"/>
        <v>1.6853932584269662E-2</v>
      </c>
      <c r="M40" s="95">
        <f t="shared" si="4"/>
        <v>0</v>
      </c>
      <c r="N40" s="95">
        <f t="shared" si="4"/>
        <v>-1.1688311688311689E-2</v>
      </c>
      <c r="O40" s="96">
        <f t="shared" si="4"/>
        <v>0</v>
      </c>
      <c r="P40" s="112">
        <f t="shared" si="4"/>
        <v>1.2276785714285714E-3</v>
      </c>
    </row>
    <row r="41" spans="1:17">
      <c r="A41" s="134" t="s">
        <v>25</v>
      </c>
      <c r="B41" s="131">
        <f t="shared" ref="B41:P41" si="5">IF(B9= 0,0,(B9-B57)/B57)</f>
        <v>0</v>
      </c>
      <c r="C41" s="102">
        <f t="shared" si="5"/>
        <v>0</v>
      </c>
      <c r="D41" s="102">
        <f t="shared" si="5"/>
        <v>0</v>
      </c>
      <c r="E41" s="102">
        <f t="shared" si="5"/>
        <v>0</v>
      </c>
      <c r="F41" s="102">
        <f t="shared" si="5"/>
        <v>0</v>
      </c>
      <c r="G41" s="102">
        <f t="shared" si="5"/>
        <v>0</v>
      </c>
      <c r="H41" s="102">
        <f t="shared" si="5"/>
        <v>-8.1586544496046187E-3</v>
      </c>
      <c r="I41" s="102">
        <f t="shared" si="5"/>
        <v>0</v>
      </c>
      <c r="J41" s="102">
        <f t="shared" si="5"/>
        <v>0</v>
      </c>
      <c r="K41" s="102">
        <f t="shared" si="5"/>
        <v>-3.5026269702276708E-3</v>
      </c>
      <c r="L41" s="102">
        <f t="shared" si="5"/>
        <v>1.0830324909747292E-2</v>
      </c>
      <c r="M41" s="102">
        <f t="shared" si="5"/>
        <v>0</v>
      </c>
      <c r="N41" s="102">
        <f t="shared" si="5"/>
        <v>0</v>
      </c>
      <c r="O41" s="103">
        <f t="shared" si="5"/>
        <v>0</v>
      </c>
      <c r="P41" s="113">
        <f t="shared" si="5"/>
        <v>-6.8095333466853597E-3</v>
      </c>
    </row>
    <row r="42" spans="1:17">
      <c r="A42" s="108" t="s">
        <v>26</v>
      </c>
      <c r="B42" s="109">
        <f t="shared" ref="B42:P42" si="6">(B10-B58)/B58</f>
        <v>0</v>
      </c>
      <c r="C42" s="109">
        <f t="shared" si="6"/>
        <v>-4.2625745950554137E-3</v>
      </c>
      <c r="D42" s="109">
        <f t="shared" si="6"/>
        <v>-6.2266500622665004E-3</v>
      </c>
      <c r="E42" s="109">
        <f t="shared" si="6"/>
        <v>2.0964360587002098E-3</v>
      </c>
      <c r="F42" s="109">
        <f t="shared" si="6"/>
        <v>1.5576323987538941E-2</v>
      </c>
      <c r="G42" s="109">
        <f t="shared" si="6"/>
        <v>2.1739130434782608E-2</v>
      </c>
      <c r="H42" s="109">
        <f t="shared" si="6"/>
        <v>1.5094665114072541E-3</v>
      </c>
      <c r="I42" s="109">
        <f t="shared" si="6"/>
        <v>3.4383954154727794E-3</v>
      </c>
      <c r="J42" s="109">
        <f t="shared" si="6"/>
        <v>-5.6022408963585435E-3</v>
      </c>
      <c r="K42" s="109">
        <f t="shared" si="6"/>
        <v>8.955223880597015E-4</v>
      </c>
      <c r="L42" s="109">
        <f t="shared" si="6"/>
        <v>9.5497953615279671E-3</v>
      </c>
      <c r="M42" s="109">
        <f t="shared" si="6"/>
        <v>9.5785440613026813E-3</v>
      </c>
      <c r="N42" s="109">
        <f t="shared" si="6"/>
        <v>-3.146303093864709E-3</v>
      </c>
      <c r="O42" s="110">
        <f t="shared" si="6"/>
        <v>1.0923535253227408E-2</v>
      </c>
      <c r="P42" s="111">
        <f t="shared" si="6"/>
        <v>1.9231043177253236E-3</v>
      </c>
    </row>
    <row r="43" spans="1:17">
      <c r="A43" s="104" t="s">
        <v>27</v>
      </c>
      <c r="B43" s="105">
        <f>IF(B59=0,0,((B11-B59)/B59))</f>
        <v>0</v>
      </c>
      <c r="C43" s="105">
        <f>IF(C11=0,0,((C11-C59)/C59))</f>
        <v>0</v>
      </c>
      <c r="D43" s="105">
        <f>IF(D11=0,0,((D11-D59)/D59))</f>
        <v>0</v>
      </c>
      <c r="E43" s="105">
        <f>IF(E59=0,0,((E11-E59)/E59))</f>
        <v>0</v>
      </c>
      <c r="F43" s="105">
        <f>IF(F11=0,0,((F11-F59)/F59))</f>
        <v>0</v>
      </c>
      <c r="G43" s="105">
        <f>IF(G11=0,0,((G11-G59)/G59))</f>
        <v>0</v>
      </c>
      <c r="H43" s="105">
        <f>IF(H11=0,0,((H11-H59)/H59))</f>
        <v>0</v>
      </c>
      <c r="I43" s="105">
        <f>IF(I11=0,0,((I11-I59)/I59))</f>
        <v>0</v>
      </c>
      <c r="J43" s="105">
        <f>IF(J59=0,0,((J11-J59)/J59))</f>
        <v>0</v>
      </c>
      <c r="K43" s="105">
        <f>IF(K59=0,0,((K11-K59)/K59))</f>
        <v>0</v>
      </c>
      <c r="L43" s="105">
        <f>IF(L11=0,0,((L11-L59)/L59))</f>
        <v>0</v>
      </c>
      <c r="M43" s="105">
        <f>IF(M11=0,0,((M11-M59)/M59))</f>
        <v>0</v>
      </c>
      <c r="N43" s="105">
        <f>IF(N11=0,0,((N11-N59)/N59))</f>
        <v>0</v>
      </c>
      <c r="O43" s="106">
        <f>IF(O11=0,0,((O11-O59)/O59))</f>
        <v>0</v>
      </c>
      <c r="P43" s="107">
        <f>IF(P11=0,0,((P11-P59)/P59))</f>
        <v>0</v>
      </c>
      <c r="Q43"/>
    </row>
    <row r="44" spans="1:17">
      <c r="A44" s="48" t="s">
        <v>28</v>
      </c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0"/>
      <c r="M44" s="49"/>
      <c r="N44" s="49"/>
      <c r="O44" s="50"/>
      <c r="P44" s="118"/>
      <c r="Q44"/>
    </row>
    <row r="45" spans="1:17">
      <c r="A45" s="124" t="s">
        <v>29</v>
      </c>
      <c r="B45" s="119">
        <f>(B13-B61)/B61</f>
        <v>-8.4745762711864406E-3</v>
      </c>
      <c r="C45" s="125" t="s">
        <v>30</v>
      </c>
      <c r="D45" s="119">
        <f>(D13-D61)/D61</f>
        <v>-2.9739776951672862E-3</v>
      </c>
      <c r="E45" s="125" t="s">
        <v>31</v>
      </c>
      <c r="F45" s="119">
        <f>(F13-F61)/F61</f>
        <v>0.03</v>
      </c>
      <c r="G45" s="125" t="s">
        <v>32</v>
      </c>
      <c r="H45" s="119">
        <f>(H13-H61)/H61</f>
        <v>-7.0422535211267607E-3</v>
      </c>
      <c r="I45" s="410" t="s">
        <v>33</v>
      </c>
      <c r="J45" s="411"/>
      <c r="K45" s="119">
        <f>(K13-K61)/K61</f>
        <v>0</v>
      </c>
      <c r="L45" s="125" t="s">
        <v>34</v>
      </c>
      <c r="M45" s="120">
        <f>(M13-M61)/M61</f>
        <v>-4.0322580645161289E-2</v>
      </c>
      <c r="N45" s="125" t="s">
        <v>35</v>
      </c>
      <c r="O45" s="119">
        <f>(O13-O61)/O61</f>
        <v>-1.6666666666666666E-2</v>
      </c>
      <c r="P45" s="126">
        <f>(P13-P61)/P61</f>
        <v>-4.6923879040667365E-3</v>
      </c>
    </row>
    <row r="46" spans="1:17">
      <c r="A46" s="34"/>
      <c r="B46" s="97"/>
      <c r="C46" s="98"/>
      <c r="D46" s="98"/>
      <c r="E46" s="98"/>
      <c r="F46" s="98"/>
      <c r="G46" s="98"/>
      <c r="H46" s="98"/>
      <c r="I46" s="98"/>
      <c r="J46" s="98"/>
      <c r="K46" s="98"/>
      <c r="L46" s="98"/>
      <c r="O46" s="99" t="s">
        <v>40</v>
      </c>
      <c r="P46" s="127">
        <f>IF(P63=0,0,((P15-P63)/P63))</f>
        <v>1.7448140249813056E-3</v>
      </c>
    </row>
    <row r="47" spans="1:17" customFormat="1" ht="12.6"/>
    <row r="48" spans="1:17">
      <c r="A48" s="99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39"/>
      <c r="N48" s="97"/>
      <c r="O48" s="97"/>
      <c r="Q48" s="11"/>
    </row>
    <row r="49" spans="1:17" ht="23.45">
      <c r="A49" s="390" t="s">
        <v>0</v>
      </c>
      <c r="B49" s="390"/>
      <c r="C49" s="390"/>
      <c r="D49" s="390"/>
      <c r="E49" s="390"/>
      <c r="F49" s="390"/>
      <c r="G49" s="390"/>
      <c r="H49" s="390"/>
      <c r="I49" s="390"/>
      <c r="J49" s="390"/>
      <c r="K49" s="390"/>
      <c r="L49" s="390"/>
      <c r="M49" s="390"/>
      <c r="N49" s="390"/>
      <c r="O49" s="390"/>
      <c r="P49" s="390"/>
      <c r="Q49" s="390"/>
    </row>
    <row r="50" spans="1:17" ht="21">
      <c r="A50" s="391" t="s">
        <v>82</v>
      </c>
      <c r="B50" s="391"/>
      <c r="C50" s="391"/>
      <c r="D50" s="391"/>
      <c r="E50" s="391"/>
      <c r="F50" s="391"/>
      <c r="G50" s="391"/>
      <c r="H50" s="391"/>
      <c r="I50" s="391"/>
      <c r="J50" s="391"/>
      <c r="K50" s="391"/>
      <c r="L50" s="391"/>
      <c r="M50" s="391"/>
      <c r="N50" s="391"/>
      <c r="O50" s="391"/>
      <c r="P50" s="391"/>
      <c r="Q50" s="391"/>
    </row>
    <row r="51" spans="1:17" ht="21">
      <c r="A51" s="392" t="s">
        <v>2</v>
      </c>
      <c r="B51" s="392"/>
      <c r="C51" s="392"/>
      <c r="D51" s="392"/>
      <c r="E51" s="392"/>
      <c r="F51" s="392"/>
      <c r="G51" s="392"/>
      <c r="H51" s="392"/>
      <c r="I51" s="392"/>
      <c r="J51" s="392"/>
      <c r="K51" s="392"/>
      <c r="L51" s="392"/>
      <c r="M51" s="392"/>
      <c r="N51" s="392"/>
      <c r="O51" s="392"/>
      <c r="P51" s="392"/>
      <c r="Q51" s="392"/>
    </row>
    <row r="52" spans="1:17">
      <c r="A52" s="12" t="s">
        <v>3</v>
      </c>
      <c r="B52" s="13">
        <v>1</v>
      </c>
      <c r="C52" s="14">
        <v>3</v>
      </c>
      <c r="D52" s="14">
        <v>5</v>
      </c>
      <c r="E52" s="14">
        <v>7</v>
      </c>
      <c r="F52" s="15" t="s">
        <v>72</v>
      </c>
      <c r="G52" s="14">
        <v>29</v>
      </c>
      <c r="H52" s="14">
        <v>13</v>
      </c>
      <c r="I52" s="14">
        <v>15</v>
      </c>
      <c r="J52" s="14">
        <v>17</v>
      </c>
      <c r="K52" s="14">
        <v>19</v>
      </c>
      <c r="L52" s="14">
        <v>21</v>
      </c>
      <c r="M52" s="14">
        <v>23</v>
      </c>
      <c r="N52" s="14">
        <v>25</v>
      </c>
      <c r="O52" s="135">
        <v>27</v>
      </c>
      <c r="P52" s="100" t="s">
        <v>66</v>
      </c>
      <c r="Q52" s="141" t="s">
        <v>73</v>
      </c>
    </row>
    <row r="53" spans="1:17" ht="29.45">
      <c r="A53" s="40" t="s">
        <v>7</v>
      </c>
      <c r="B53" s="17" t="s">
        <v>8</v>
      </c>
      <c r="C53" s="18" t="s">
        <v>9</v>
      </c>
      <c r="D53" s="18" t="s">
        <v>10</v>
      </c>
      <c r="E53" s="18" t="s">
        <v>11</v>
      </c>
      <c r="F53" s="19" t="s">
        <v>78</v>
      </c>
      <c r="G53" s="18" t="s">
        <v>13</v>
      </c>
      <c r="H53" s="18" t="s">
        <v>14</v>
      </c>
      <c r="I53" s="18" t="s">
        <v>15</v>
      </c>
      <c r="J53" s="18" t="s">
        <v>16</v>
      </c>
      <c r="K53" s="18" t="s">
        <v>17</v>
      </c>
      <c r="L53" s="18" t="s">
        <v>18</v>
      </c>
      <c r="M53" s="18" t="s">
        <v>19</v>
      </c>
      <c r="N53" s="18" t="s">
        <v>20</v>
      </c>
      <c r="O53" s="136" t="s">
        <v>21</v>
      </c>
      <c r="P53" s="101" t="s">
        <v>69</v>
      </c>
      <c r="Q53" s="142" t="s">
        <v>74</v>
      </c>
    </row>
    <row r="54" spans="1:17">
      <c r="A54" s="22" t="s">
        <v>22</v>
      </c>
      <c r="B54" s="23">
        <v>273</v>
      </c>
      <c r="C54" s="24">
        <v>602</v>
      </c>
      <c r="D54" s="24">
        <v>566</v>
      </c>
      <c r="E54" s="24">
        <v>251</v>
      </c>
      <c r="F54" s="24">
        <v>233</v>
      </c>
      <c r="G54" s="24">
        <v>52</v>
      </c>
      <c r="H54" s="24">
        <v>30018</v>
      </c>
      <c r="I54" s="24">
        <v>904</v>
      </c>
      <c r="J54" s="24">
        <v>459</v>
      </c>
      <c r="K54" s="24">
        <v>5820</v>
      </c>
      <c r="L54" s="24">
        <v>2631</v>
      </c>
      <c r="M54" s="24">
        <v>287</v>
      </c>
      <c r="N54" s="24">
        <v>1137</v>
      </c>
      <c r="O54" s="137">
        <v>1064</v>
      </c>
      <c r="P54" s="155">
        <f>SUM(B54:O54)</f>
        <v>44297</v>
      </c>
      <c r="Q54" s="149">
        <f>P54/P58</f>
        <v>0.63102038490576784</v>
      </c>
    </row>
    <row r="55" spans="1:17">
      <c r="A55" s="21" t="s">
        <v>23</v>
      </c>
      <c r="B55" s="23">
        <v>69</v>
      </c>
      <c r="C55" s="24">
        <v>0</v>
      </c>
      <c r="D55" s="24">
        <v>237</v>
      </c>
      <c r="E55" s="24">
        <v>70</v>
      </c>
      <c r="F55" s="24">
        <v>0</v>
      </c>
      <c r="G55" s="24">
        <v>0</v>
      </c>
      <c r="H55" s="24">
        <v>6362</v>
      </c>
      <c r="I55" s="24">
        <v>841</v>
      </c>
      <c r="J55" s="24">
        <v>255</v>
      </c>
      <c r="K55" s="24">
        <v>0</v>
      </c>
      <c r="L55" s="24">
        <v>356</v>
      </c>
      <c r="M55" s="24">
        <v>0</v>
      </c>
      <c r="N55" s="24">
        <v>770</v>
      </c>
      <c r="O55" s="137">
        <v>0</v>
      </c>
      <c r="P55" s="155">
        <f t="shared" ref="P55:P57" si="7">SUM(B55:O55)</f>
        <v>8960</v>
      </c>
      <c r="Q55" s="149">
        <f>P55/P58</f>
        <v>0.12763714582828814</v>
      </c>
    </row>
    <row r="56" spans="1:17">
      <c r="A56" s="21" t="s">
        <v>24</v>
      </c>
      <c r="B56" s="23">
        <v>0</v>
      </c>
      <c r="C56" s="24">
        <v>571</v>
      </c>
      <c r="D56" s="24">
        <v>0</v>
      </c>
      <c r="E56" s="24">
        <v>127</v>
      </c>
      <c r="F56" s="24">
        <v>88</v>
      </c>
      <c r="G56" s="24">
        <v>40</v>
      </c>
      <c r="H56" s="24">
        <v>2027</v>
      </c>
      <c r="I56" s="24">
        <v>0</v>
      </c>
      <c r="J56" s="24">
        <v>0</v>
      </c>
      <c r="K56" s="24">
        <v>2517</v>
      </c>
      <c r="L56" s="24">
        <v>401</v>
      </c>
      <c r="M56" s="24">
        <v>235</v>
      </c>
      <c r="N56" s="24">
        <v>0</v>
      </c>
      <c r="O56" s="137">
        <v>950</v>
      </c>
      <c r="P56" s="156">
        <f t="shared" si="7"/>
        <v>6956</v>
      </c>
      <c r="Q56" s="150">
        <f>P56/P58</f>
        <v>9.9089730622943351E-2</v>
      </c>
    </row>
    <row r="57" spans="1:17">
      <c r="A57" s="25" t="s">
        <v>25</v>
      </c>
      <c r="B57" s="26">
        <v>0</v>
      </c>
      <c r="C57" s="27">
        <v>0</v>
      </c>
      <c r="D57" s="27">
        <v>0</v>
      </c>
      <c r="E57" s="27">
        <v>29</v>
      </c>
      <c r="F57" s="27">
        <v>0</v>
      </c>
      <c r="G57" s="27">
        <v>0</v>
      </c>
      <c r="H57" s="27">
        <v>7967</v>
      </c>
      <c r="I57" s="27">
        <v>0</v>
      </c>
      <c r="J57" s="27">
        <v>0</v>
      </c>
      <c r="K57" s="27">
        <v>1713</v>
      </c>
      <c r="L57" s="27">
        <v>277</v>
      </c>
      <c r="M57" s="27">
        <v>0</v>
      </c>
      <c r="N57" s="27">
        <v>0</v>
      </c>
      <c r="O57" s="138">
        <v>0</v>
      </c>
      <c r="P57" s="156">
        <f t="shared" si="7"/>
        <v>9986</v>
      </c>
      <c r="Q57" s="150">
        <f>P57/P58</f>
        <v>0.14225273864300061</v>
      </c>
    </row>
    <row r="58" spans="1:17">
      <c r="A58" s="41" t="s">
        <v>26</v>
      </c>
      <c r="B58" s="42">
        <f>SUM(B54:B57)</f>
        <v>342</v>
      </c>
      <c r="C58" s="43">
        <f t="shared" ref="C58:O58" si="8">SUM(C54:C57)</f>
        <v>1173</v>
      </c>
      <c r="D58" s="43">
        <f t="shared" si="8"/>
        <v>803</v>
      </c>
      <c r="E58" s="43">
        <f t="shared" si="8"/>
        <v>477</v>
      </c>
      <c r="F58" s="43">
        <f t="shared" si="8"/>
        <v>321</v>
      </c>
      <c r="G58" s="43">
        <f t="shared" si="8"/>
        <v>92</v>
      </c>
      <c r="H58" s="43">
        <f t="shared" si="8"/>
        <v>46374</v>
      </c>
      <c r="I58" s="43">
        <f t="shared" si="8"/>
        <v>1745</v>
      </c>
      <c r="J58" s="43">
        <f t="shared" si="8"/>
        <v>714</v>
      </c>
      <c r="K58" s="43">
        <f t="shared" si="8"/>
        <v>10050</v>
      </c>
      <c r="L58" s="43">
        <f t="shared" si="8"/>
        <v>3665</v>
      </c>
      <c r="M58" s="43">
        <f t="shared" si="8"/>
        <v>522</v>
      </c>
      <c r="N58" s="43">
        <f t="shared" si="8"/>
        <v>1907</v>
      </c>
      <c r="O58" s="139">
        <f t="shared" si="8"/>
        <v>2014</v>
      </c>
      <c r="P58" s="163">
        <f>SUM(B58:O58)</f>
        <v>70199</v>
      </c>
      <c r="Q58" s="151">
        <f>SUM(Q54:Q57)</f>
        <v>0.99999999999999989</v>
      </c>
    </row>
    <row r="59" spans="1:17">
      <c r="A59" s="28" t="s">
        <v>27</v>
      </c>
      <c r="B59" s="29">
        <v>0</v>
      </c>
      <c r="C59" s="30">
        <v>0</v>
      </c>
      <c r="D59" s="30">
        <v>2</v>
      </c>
      <c r="E59" s="30">
        <v>0</v>
      </c>
      <c r="F59" s="30">
        <v>0</v>
      </c>
      <c r="G59" s="30">
        <v>18</v>
      </c>
      <c r="H59" s="30">
        <v>42</v>
      </c>
      <c r="I59" s="30">
        <v>12</v>
      </c>
      <c r="J59" s="30">
        <v>0</v>
      </c>
      <c r="K59" s="30">
        <v>0</v>
      </c>
      <c r="L59" s="30">
        <v>5</v>
      </c>
      <c r="M59" s="30">
        <v>0</v>
      </c>
      <c r="N59" s="30">
        <v>10</v>
      </c>
      <c r="O59" s="140">
        <v>8</v>
      </c>
      <c r="P59" s="167">
        <f>SUM(B59:O59)</f>
        <v>97</v>
      </c>
      <c r="Q59" s="168"/>
    </row>
    <row r="60" spans="1:17">
      <c r="A60" s="44" t="s">
        <v>28</v>
      </c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6"/>
      <c r="M60" s="45"/>
      <c r="N60" s="45"/>
      <c r="O60" s="46"/>
      <c r="P60" s="148"/>
      <c r="Q60" s="47"/>
    </row>
    <row r="61" spans="1:17">
      <c r="A61" s="122" t="s">
        <v>29</v>
      </c>
      <c r="B61" s="123">
        <v>118</v>
      </c>
      <c r="C61" s="114" t="s">
        <v>30</v>
      </c>
      <c r="D61" s="115">
        <v>1345</v>
      </c>
      <c r="E61" s="114" t="s">
        <v>31</v>
      </c>
      <c r="F61" s="115">
        <v>100</v>
      </c>
      <c r="G61" s="116" t="s">
        <v>32</v>
      </c>
      <c r="H61" s="86">
        <v>142</v>
      </c>
      <c r="I61" s="396" t="s">
        <v>33</v>
      </c>
      <c r="J61" s="397"/>
      <c r="K61" s="85">
        <v>29</v>
      </c>
      <c r="L61" s="117" t="s">
        <v>34</v>
      </c>
      <c r="M61" s="84">
        <v>124</v>
      </c>
      <c r="N61" s="117" t="s">
        <v>35</v>
      </c>
      <c r="O61" s="85">
        <v>60</v>
      </c>
      <c r="P61" s="51">
        <f>B61+C62+D61+F61+H61+K61+M61+O61</f>
        <v>1918</v>
      </c>
      <c r="Q61" s="32"/>
    </row>
    <row r="62" spans="1:17">
      <c r="A62" s="31"/>
      <c r="B62" s="32"/>
      <c r="C62" s="33"/>
      <c r="D62" s="33"/>
      <c r="E62" s="33"/>
      <c r="F62" s="33"/>
      <c r="G62" s="33"/>
      <c r="H62" s="33"/>
      <c r="I62" s="33"/>
      <c r="J62" s="33"/>
      <c r="K62" s="33"/>
      <c r="L62" s="33"/>
      <c r="O62" s="52" t="s">
        <v>36</v>
      </c>
      <c r="P62" s="53">
        <v>0</v>
      </c>
      <c r="Q62" s="33"/>
    </row>
    <row r="63" spans="1:17">
      <c r="A63" s="34"/>
      <c r="B63" s="33"/>
      <c r="C63" s="33"/>
      <c r="D63" s="33"/>
      <c r="E63" s="33"/>
      <c r="F63" s="33"/>
      <c r="G63" s="33"/>
      <c r="H63" s="33"/>
      <c r="I63" s="35"/>
      <c r="J63" s="33"/>
      <c r="K63" s="33"/>
      <c r="L63" s="33"/>
      <c r="M63" s="33"/>
      <c r="N63" s="33"/>
      <c r="O63" s="36" t="s">
        <v>75</v>
      </c>
      <c r="P63" s="54">
        <f>P58+P59+P61+P62</f>
        <v>72214</v>
      </c>
      <c r="Q63" s="32"/>
    </row>
    <row r="64" spans="1:17">
      <c r="A64" s="37"/>
      <c r="B64" s="38"/>
      <c r="C64" s="38"/>
      <c r="D64" s="38"/>
      <c r="E64" s="38"/>
      <c r="F64" s="33"/>
      <c r="G64" s="38"/>
      <c r="H64" s="38"/>
      <c r="I64" s="38"/>
      <c r="J64" s="38"/>
      <c r="K64" s="38"/>
      <c r="L64" s="38"/>
      <c r="M64" s="38"/>
      <c r="N64" s="38"/>
      <c r="O64" s="55" t="s">
        <v>38</v>
      </c>
      <c r="P64" s="51">
        <v>71836</v>
      </c>
      <c r="Q64" s="32"/>
    </row>
    <row r="65" spans="1:17">
      <c r="A65" s="34"/>
      <c r="B65" s="38"/>
      <c r="C65" s="38"/>
      <c r="D65" s="38"/>
      <c r="E65" s="38"/>
      <c r="F65" s="33"/>
      <c r="G65" s="38"/>
      <c r="H65" s="38" t="s">
        <v>39</v>
      </c>
      <c r="I65" s="38"/>
      <c r="J65" s="38"/>
      <c r="K65" s="38"/>
      <c r="L65" s="38"/>
      <c r="M65" s="38"/>
      <c r="N65" s="38"/>
      <c r="O65" s="55" t="s">
        <v>40</v>
      </c>
      <c r="P65" s="68">
        <f>P63-P64</f>
        <v>378</v>
      </c>
      <c r="Q65" s="32"/>
    </row>
    <row r="66" spans="1:17">
      <c r="A66" s="5"/>
      <c r="B66" s="6"/>
      <c r="C66" s="6"/>
      <c r="D66" s="6"/>
      <c r="E66" s="6"/>
      <c r="F66" s="4"/>
      <c r="G66" s="6"/>
      <c r="H66" s="6"/>
      <c r="I66" s="6"/>
      <c r="J66" s="6"/>
      <c r="K66" s="6"/>
      <c r="L66" s="6"/>
      <c r="M66" s="6"/>
      <c r="N66" s="6"/>
      <c r="O66" s="6"/>
      <c r="P66" s="6"/>
      <c r="Q66" s="7"/>
    </row>
    <row r="67" spans="1:17">
      <c r="A67" s="2" t="s">
        <v>41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 t="s">
        <v>39</v>
      </c>
      <c r="P67" s="6"/>
      <c r="Q67" s="7"/>
    </row>
    <row r="68" spans="1:17">
      <c r="A68" s="3"/>
    </row>
  </sheetData>
  <mergeCells count="21">
    <mergeCell ref="B25:D25"/>
    <mergeCell ref="A1:Q1"/>
    <mergeCell ref="A2:Q2"/>
    <mergeCell ref="A3:Q3"/>
    <mergeCell ref="P4:P5"/>
    <mergeCell ref="Q4:Q5"/>
    <mergeCell ref="I13:J13"/>
    <mergeCell ref="B20:M20"/>
    <mergeCell ref="B21:C21"/>
    <mergeCell ref="B22:C22"/>
    <mergeCell ref="B23:C23"/>
    <mergeCell ref="B24:C24"/>
    <mergeCell ref="A50:Q50"/>
    <mergeCell ref="A51:Q51"/>
    <mergeCell ref="I61:J61"/>
    <mergeCell ref="A32:Q32"/>
    <mergeCell ref="A33:Q33"/>
    <mergeCell ref="A34:Q34"/>
    <mergeCell ref="A35:Q35"/>
    <mergeCell ref="I45:J45"/>
    <mergeCell ref="A49:Q49"/>
  </mergeCells>
  <pageMargins left="0.7" right="0.7" top="0.75" bottom="0.75" header="0.3" footer="0.3"/>
  <pageSetup scale="50" orientation="landscape" horizontalDpi="1200" verticalDpi="1200"/>
  <rowBreaks count="1" manualBreakCount="1">
    <brk id="3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00E67-8832-471F-B0AE-16BDDC3E1C6E}">
  <dimension ref="A1:Q68"/>
  <sheetViews>
    <sheetView showGridLines="0" zoomScale="55" zoomScaleNormal="55" zoomScaleSheetLayoutView="85" workbookViewId="0">
      <selection activeCell="L68" sqref="L68"/>
    </sheetView>
  </sheetViews>
  <sheetFormatPr defaultColWidth="8.6640625" defaultRowHeight="15.95"/>
  <cols>
    <col min="1" max="1" width="23.109375" style="1" customWidth="1"/>
    <col min="2" max="2" width="8.6640625" style="1"/>
    <col min="3" max="3" width="9.88671875" style="1" customWidth="1"/>
    <col min="4" max="4" width="10.6640625" style="1" customWidth="1"/>
    <col min="5" max="5" width="10.44140625" style="1" customWidth="1"/>
    <col min="6" max="6" width="10.21875" style="1" customWidth="1"/>
    <col min="7" max="7" width="8.6640625" style="1"/>
    <col min="8" max="8" width="9.33203125" style="1" bestFit="1" customWidth="1"/>
    <col min="9" max="10" width="8.6640625" style="1"/>
    <col min="11" max="11" width="11.77734375" style="1" customWidth="1"/>
    <col min="12" max="12" width="10.88671875" style="1" customWidth="1"/>
    <col min="13" max="13" width="9.109375" style="1" customWidth="1"/>
    <col min="14" max="16" width="8.6640625" style="1"/>
    <col min="17" max="17" width="9.5546875" style="1" bestFit="1" customWidth="1"/>
    <col min="18" max="16384" width="8.6640625" style="1"/>
  </cols>
  <sheetData>
    <row r="1" spans="1:17" ht="23.45">
      <c r="A1" s="390" t="s">
        <v>0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</row>
    <row r="2" spans="1:17" ht="21">
      <c r="A2" s="391" t="s">
        <v>82</v>
      </c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  <c r="N2" s="391"/>
      <c r="O2" s="391"/>
      <c r="P2" s="391"/>
      <c r="Q2" s="391"/>
    </row>
    <row r="3" spans="1:17" ht="21.6" thickBot="1">
      <c r="A3" s="392" t="s">
        <v>2</v>
      </c>
      <c r="B3" s="392"/>
      <c r="C3" s="392"/>
      <c r="D3" s="392"/>
      <c r="E3" s="392"/>
      <c r="F3" s="392"/>
      <c r="G3" s="392"/>
      <c r="H3" s="392"/>
      <c r="I3" s="392"/>
      <c r="J3" s="392"/>
      <c r="K3" s="392"/>
      <c r="L3" s="392"/>
      <c r="M3" s="392"/>
      <c r="N3" s="392"/>
      <c r="O3" s="392"/>
      <c r="P3" s="392"/>
      <c r="Q3" s="392"/>
    </row>
    <row r="4" spans="1:17" ht="16.5" thickBot="1">
      <c r="A4" s="12" t="s">
        <v>3</v>
      </c>
      <c r="B4" s="13">
        <v>1</v>
      </c>
      <c r="C4" s="14">
        <v>3</v>
      </c>
      <c r="D4" s="14">
        <v>5</v>
      </c>
      <c r="E4" s="14">
        <v>7</v>
      </c>
      <c r="F4" s="15" t="s">
        <v>4</v>
      </c>
      <c r="G4" s="14">
        <v>29</v>
      </c>
      <c r="H4" s="14">
        <v>13</v>
      </c>
      <c r="I4" s="14">
        <v>15</v>
      </c>
      <c r="J4" s="14">
        <v>17</v>
      </c>
      <c r="K4" s="14">
        <v>19</v>
      </c>
      <c r="L4" s="14">
        <v>21</v>
      </c>
      <c r="M4" s="14">
        <v>23</v>
      </c>
      <c r="N4" s="14">
        <v>25</v>
      </c>
      <c r="O4" s="135">
        <v>27</v>
      </c>
      <c r="P4" s="393" t="s">
        <v>5</v>
      </c>
      <c r="Q4" s="393" t="s">
        <v>6</v>
      </c>
    </row>
    <row r="5" spans="1:17" ht="30" thickBot="1">
      <c r="A5" s="40" t="s">
        <v>7</v>
      </c>
      <c r="B5" s="17" t="s">
        <v>8</v>
      </c>
      <c r="C5" s="18" t="s">
        <v>9</v>
      </c>
      <c r="D5" s="18" t="s">
        <v>10</v>
      </c>
      <c r="E5" s="18" t="s">
        <v>11</v>
      </c>
      <c r="F5" s="19" t="s">
        <v>78</v>
      </c>
      <c r="G5" s="18" t="s">
        <v>13</v>
      </c>
      <c r="H5" s="18" t="s">
        <v>14</v>
      </c>
      <c r="I5" s="18" t="s">
        <v>15</v>
      </c>
      <c r="J5" s="18" t="s">
        <v>16</v>
      </c>
      <c r="K5" s="18" t="s">
        <v>17</v>
      </c>
      <c r="L5" s="18" t="s">
        <v>18</v>
      </c>
      <c r="M5" s="18" t="s">
        <v>19</v>
      </c>
      <c r="N5" s="18" t="s">
        <v>20</v>
      </c>
      <c r="O5" s="136" t="s">
        <v>21</v>
      </c>
      <c r="P5" s="394"/>
      <c r="Q5" s="395"/>
    </row>
    <row r="6" spans="1:17">
      <c r="A6" s="22" t="s">
        <v>22</v>
      </c>
      <c r="B6" s="23">
        <v>273</v>
      </c>
      <c r="C6" s="24">
        <v>602</v>
      </c>
      <c r="D6" s="24">
        <v>566</v>
      </c>
      <c r="E6" s="24">
        <v>251</v>
      </c>
      <c r="F6" s="24">
        <v>233</v>
      </c>
      <c r="G6" s="24">
        <v>52</v>
      </c>
      <c r="H6" s="24">
        <v>30018</v>
      </c>
      <c r="I6" s="24">
        <v>904</v>
      </c>
      <c r="J6" s="24">
        <v>459</v>
      </c>
      <c r="K6" s="24">
        <v>5820</v>
      </c>
      <c r="L6" s="24">
        <v>2631</v>
      </c>
      <c r="M6" s="24">
        <v>287</v>
      </c>
      <c r="N6" s="24">
        <v>1137</v>
      </c>
      <c r="O6" s="137">
        <v>1064</v>
      </c>
      <c r="P6" s="144">
        <f>SUM(B6:O6)</f>
        <v>44297</v>
      </c>
      <c r="Q6" s="149">
        <f>P6/P10</f>
        <v>0.63102038490576784</v>
      </c>
    </row>
    <row r="7" spans="1:17">
      <c r="A7" s="21" t="s">
        <v>23</v>
      </c>
      <c r="B7" s="23">
        <v>69</v>
      </c>
      <c r="C7" s="24">
        <v>0</v>
      </c>
      <c r="D7" s="24">
        <v>237</v>
      </c>
      <c r="E7" s="24">
        <v>70</v>
      </c>
      <c r="F7" s="24">
        <v>0</v>
      </c>
      <c r="G7" s="24">
        <v>0</v>
      </c>
      <c r="H7" s="24">
        <v>6362</v>
      </c>
      <c r="I7" s="24">
        <v>841</v>
      </c>
      <c r="J7" s="24">
        <v>255</v>
      </c>
      <c r="K7" s="24">
        <v>0</v>
      </c>
      <c r="L7" s="24">
        <v>356</v>
      </c>
      <c r="M7" s="24">
        <v>0</v>
      </c>
      <c r="N7" s="24">
        <v>770</v>
      </c>
      <c r="O7" s="137">
        <v>0</v>
      </c>
      <c r="P7" s="144">
        <f t="shared" ref="P7:P11" si="0">SUM(B7:O7)</f>
        <v>8960</v>
      </c>
      <c r="Q7" s="149">
        <f>P7/P10</f>
        <v>0.12763714582828814</v>
      </c>
    </row>
    <row r="8" spans="1:17">
      <c r="A8" s="21" t="s">
        <v>24</v>
      </c>
      <c r="B8" s="23">
        <v>0</v>
      </c>
      <c r="C8" s="24">
        <v>571</v>
      </c>
      <c r="D8" s="24">
        <v>0</v>
      </c>
      <c r="E8" s="24">
        <v>127</v>
      </c>
      <c r="F8" s="24">
        <v>88</v>
      </c>
      <c r="G8" s="24">
        <v>40</v>
      </c>
      <c r="H8" s="24">
        <v>2027</v>
      </c>
      <c r="I8" s="24">
        <v>0</v>
      </c>
      <c r="J8" s="24">
        <v>0</v>
      </c>
      <c r="K8" s="24">
        <v>2517</v>
      </c>
      <c r="L8" s="24">
        <v>401</v>
      </c>
      <c r="M8" s="24">
        <v>235</v>
      </c>
      <c r="N8" s="24">
        <v>0</v>
      </c>
      <c r="O8" s="137">
        <v>950</v>
      </c>
      <c r="P8" s="145">
        <f t="shared" si="0"/>
        <v>6956</v>
      </c>
      <c r="Q8" s="150">
        <f>P8/P10</f>
        <v>9.9089730622943351E-2</v>
      </c>
    </row>
    <row r="9" spans="1:17" ht="16.5" thickBot="1">
      <c r="A9" s="25" t="s">
        <v>25</v>
      </c>
      <c r="B9" s="26">
        <v>0</v>
      </c>
      <c r="C9" s="27">
        <v>0</v>
      </c>
      <c r="D9" s="27">
        <v>0</v>
      </c>
      <c r="E9" s="27">
        <v>29</v>
      </c>
      <c r="F9" s="27">
        <v>0</v>
      </c>
      <c r="G9" s="27">
        <v>0</v>
      </c>
      <c r="H9" s="27">
        <v>7967</v>
      </c>
      <c r="I9" s="27">
        <v>0</v>
      </c>
      <c r="J9" s="27">
        <v>0</v>
      </c>
      <c r="K9" s="27">
        <v>1713</v>
      </c>
      <c r="L9" s="27">
        <v>277</v>
      </c>
      <c r="M9" s="27">
        <v>0</v>
      </c>
      <c r="N9" s="27">
        <v>0</v>
      </c>
      <c r="O9" s="138">
        <v>0</v>
      </c>
      <c r="P9" s="145">
        <f>SUM(B9:O9)</f>
        <v>9986</v>
      </c>
      <c r="Q9" s="150">
        <f>P9/P10</f>
        <v>0.14225273864300061</v>
      </c>
    </row>
    <row r="10" spans="1:17" ht="16.5" thickBot="1">
      <c r="A10" s="41" t="s">
        <v>26</v>
      </c>
      <c r="B10" s="42">
        <f>SUM(B6:B9)</f>
        <v>342</v>
      </c>
      <c r="C10" s="43">
        <f t="shared" ref="C10:O10" si="1">SUM(C6:C9)</f>
        <v>1173</v>
      </c>
      <c r="D10" s="43">
        <f t="shared" si="1"/>
        <v>803</v>
      </c>
      <c r="E10" s="43">
        <f t="shared" si="1"/>
        <v>477</v>
      </c>
      <c r="F10" s="43">
        <f t="shared" si="1"/>
        <v>321</v>
      </c>
      <c r="G10" s="43">
        <f t="shared" si="1"/>
        <v>92</v>
      </c>
      <c r="H10" s="43">
        <f t="shared" si="1"/>
        <v>46374</v>
      </c>
      <c r="I10" s="43">
        <f t="shared" si="1"/>
        <v>1745</v>
      </c>
      <c r="J10" s="43">
        <f t="shared" si="1"/>
        <v>714</v>
      </c>
      <c r="K10" s="43">
        <f t="shared" si="1"/>
        <v>10050</v>
      </c>
      <c r="L10" s="43">
        <f t="shared" si="1"/>
        <v>3665</v>
      </c>
      <c r="M10" s="43">
        <f t="shared" si="1"/>
        <v>522</v>
      </c>
      <c r="N10" s="43">
        <f t="shared" si="1"/>
        <v>1907</v>
      </c>
      <c r="O10" s="139">
        <f t="shared" si="1"/>
        <v>2014</v>
      </c>
      <c r="P10" s="146">
        <f>SUM(B10:O10)</f>
        <v>70199</v>
      </c>
      <c r="Q10" s="151">
        <f>SUM(Q6:Q9)</f>
        <v>0.99999999999999989</v>
      </c>
    </row>
    <row r="11" spans="1:17" ht="16.5" thickBot="1">
      <c r="A11" s="28" t="s">
        <v>27</v>
      </c>
      <c r="B11" s="29">
        <v>0</v>
      </c>
      <c r="C11" s="30">
        <v>0</v>
      </c>
      <c r="D11" s="30">
        <v>2</v>
      </c>
      <c r="E11" s="30">
        <v>0</v>
      </c>
      <c r="F11" s="30">
        <v>0</v>
      </c>
      <c r="G11" s="30">
        <v>18</v>
      </c>
      <c r="H11" s="30">
        <v>42</v>
      </c>
      <c r="I11" s="30">
        <v>12</v>
      </c>
      <c r="J11" s="30">
        <v>0</v>
      </c>
      <c r="K11" s="30">
        <v>0</v>
      </c>
      <c r="L11" s="30">
        <v>5</v>
      </c>
      <c r="M11" s="30">
        <v>0</v>
      </c>
      <c r="N11" s="30">
        <v>10</v>
      </c>
      <c r="O11" s="140">
        <v>8</v>
      </c>
      <c r="P11" s="147">
        <f t="shared" si="0"/>
        <v>97</v>
      </c>
      <c r="Q11" s="143"/>
    </row>
    <row r="12" spans="1:17" ht="16.5" thickBot="1">
      <c r="A12" s="44" t="s">
        <v>28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6"/>
      <c r="M12" s="45"/>
      <c r="N12" s="45"/>
      <c r="O12" s="46"/>
      <c r="P12" s="148"/>
      <c r="Q12" s="47"/>
    </row>
    <row r="13" spans="1:17" ht="16.5" thickBot="1">
      <c r="A13" s="122" t="s">
        <v>29</v>
      </c>
      <c r="B13" s="123">
        <v>118</v>
      </c>
      <c r="C13" s="114" t="s">
        <v>30</v>
      </c>
      <c r="D13" s="115">
        <v>1345</v>
      </c>
      <c r="E13" s="114" t="s">
        <v>31</v>
      </c>
      <c r="F13" s="115">
        <v>100</v>
      </c>
      <c r="G13" s="116" t="s">
        <v>32</v>
      </c>
      <c r="H13" s="86">
        <v>142</v>
      </c>
      <c r="I13" s="396" t="s">
        <v>33</v>
      </c>
      <c r="J13" s="397"/>
      <c r="K13" s="85">
        <v>29</v>
      </c>
      <c r="L13" s="117" t="s">
        <v>34</v>
      </c>
      <c r="M13" s="84">
        <v>124</v>
      </c>
      <c r="N13" s="117" t="s">
        <v>35</v>
      </c>
      <c r="O13" s="85">
        <v>60</v>
      </c>
      <c r="P13" s="51">
        <f>B13+C14+D13+F13+H13+K13+M13+O13</f>
        <v>1918</v>
      </c>
      <c r="Q13" s="32"/>
    </row>
    <row r="14" spans="1:17" ht="16.5" thickBot="1">
      <c r="A14" s="31"/>
      <c r="B14" s="32"/>
      <c r="C14" s="33"/>
      <c r="D14" s="33"/>
      <c r="E14" s="33"/>
      <c r="F14" s="33"/>
      <c r="G14" s="33"/>
      <c r="H14" s="33"/>
      <c r="I14" s="33"/>
      <c r="J14" s="33"/>
      <c r="K14" s="33"/>
      <c r="L14" s="33"/>
      <c r="O14" s="52" t="s">
        <v>36</v>
      </c>
      <c r="P14" s="53">
        <v>0</v>
      </c>
      <c r="Q14" s="33"/>
    </row>
    <row r="15" spans="1:17" ht="16.5" thickBot="1">
      <c r="A15" s="34"/>
      <c r="B15" s="33"/>
      <c r="C15" s="33"/>
      <c r="D15" s="33"/>
      <c r="E15" s="33"/>
      <c r="F15" s="33"/>
      <c r="G15" s="33"/>
      <c r="H15" s="33"/>
      <c r="I15" s="35"/>
      <c r="J15" s="33"/>
      <c r="K15" s="33"/>
      <c r="L15" s="33"/>
      <c r="M15" s="33"/>
      <c r="N15" s="33"/>
      <c r="O15" s="36" t="s">
        <v>37</v>
      </c>
      <c r="P15" s="54">
        <f>P10+P11+P13</f>
        <v>72214</v>
      </c>
      <c r="Q15" s="32"/>
    </row>
    <row r="16" spans="1:17" ht="16.5" thickBot="1">
      <c r="A16" s="37"/>
      <c r="B16" s="38"/>
      <c r="C16" s="38"/>
      <c r="D16" s="38"/>
      <c r="E16" s="38"/>
      <c r="F16" s="33"/>
      <c r="G16" s="38"/>
      <c r="H16" s="38"/>
      <c r="I16" s="38"/>
      <c r="J16" s="38"/>
      <c r="K16" s="38"/>
      <c r="L16" s="38"/>
      <c r="M16" s="38"/>
      <c r="N16" s="38"/>
      <c r="O16" s="55" t="s">
        <v>38</v>
      </c>
      <c r="P16" s="51">
        <f>P63</f>
        <v>71836</v>
      </c>
      <c r="Q16" s="32"/>
    </row>
    <row r="17" spans="1:17" ht="16.5" thickBot="1">
      <c r="A17" s="34"/>
      <c r="B17" s="38"/>
      <c r="C17" s="38"/>
      <c r="D17" s="38"/>
      <c r="E17" s="38"/>
      <c r="F17" s="33"/>
      <c r="G17" s="38"/>
      <c r="H17" s="38" t="s">
        <v>39</v>
      </c>
      <c r="I17" s="38"/>
      <c r="J17" s="38"/>
      <c r="K17" s="38"/>
      <c r="L17" s="38"/>
      <c r="M17" s="38"/>
      <c r="N17" s="38"/>
      <c r="O17" s="55" t="s">
        <v>40</v>
      </c>
      <c r="P17" s="68">
        <f>P15-P16</f>
        <v>378</v>
      </c>
      <c r="Q17" s="32"/>
    </row>
    <row r="18" spans="1:17">
      <c r="A18" s="31" t="s">
        <v>41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 t="s">
        <v>39</v>
      </c>
      <c r="P18" s="6"/>
      <c r="Q18" s="7"/>
    </row>
    <row r="19" spans="1:17" ht="16.5" thickBot="1">
      <c r="A19" s="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7"/>
    </row>
    <row r="20" spans="1:17" ht="21.6" thickBot="1">
      <c r="A20" s="8"/>
      <c r="B20" s="398" t="s">
        <v>42</v>
      </c>
      <c r="C20" s="399"/>
      <c r="D20" s="399"/>
      <c r="E20" s="399"/>
      <c r="F20" s="399"/>
      <c r="G20" s="399"/>
      <c r="H20" s="399"/>
      <c r="I20" s="399"/>
      <c r="J20" s="399"/>
      <c r="K20" s="399"/>
      <c r="L20" s="399"/>
      <c r="M20" s="400"/>
      <c r="N20" s="8"/>
      <c r="O20" s="8"/>
      <c r="P20" s="8"/>
      <c r="Q20" s="8"/>
    </row>
    <row r="21" spans="1:17" ht="44.1" thickBot="1">
      <c r="B21" s="401" t="s">
        <v>43</v>
      </c>
      <c r="C21" s="402"/>
      <c r="D21" s="58" t="s">
        <v>44</v>
      </c>
      <c r="E21" s="65" t="s">
        <v>45</v>
      </c>
      <c r="F21" s="66" t="s">
        <v>46</v>
      </c>
      <c r="G21" s="67" t="s">
        <v>47</v>
      </c>
      <c r="H21" s="74" t="s">
        <v>48</v>
      </c>
      <c r="I21" s="75" t="s">
        <v>49</v>
      </c>
      <c r="J21" s="82" t="s">
        <v>22</v>
      </c>
      <c r="K21" s="83" t="s">
        <v>50</v>
      </c>
      <c r="L21" s="77" t="s">
        <v>51</v>
      </c>
      <c r="M21" s="76" t="s">
        <v>52</v>
      </c>
      <c r="P21" s="9"/>
      <c r="Q21" s="9"/>
    </row>
    <row r="22" spans="1:17" ht="18.600000000000001" customHeight="1">
      <c r="B22" s="403" t="s">
        <v>53</v>
      </c>
      <c r="C22" s="404"/>
      <c r="D22" s="128" t="s">
        <v>54</v>
      </c>
      <c r="E22" s="61">
        <f>E7+L7+H7</f>
        <v>6788</v>
      </c>
      <c r="F22" s="57">
        <f>E9+L9+H9</f>
        <v>8273</v>
      </c>
      <c r="G22" s="62">
        <f>E8+L8+H8</f>
        <v>2555</v>
      </c>
      <c r="H22" s="87">
        <f>SUM(E22:G22)</f>
        <v>17616</v>
      </c>
      <c r="I22" s="88">
        <f>(H22/H25)</f>
        <v>0.68010192263145708</v>
      </c>
      <c r="J22" s="59">
        <f>E6+L6+H6</f>
        <v>32900</v>
      </c>
      <c r="K22" s="78">
        <f>J22/J25</f>
        <v>0.74271395354087189</v>
      </c>
      <c r="L22" s="91">
        <f>SUM(H22+J22)</f>
        <v>50516</v>
      </c>
      <c r="M22" s="92">
        <f>L22/L25</f>
        <v>0.71961139047564782</v>
      </c>
      <c r="P22" s="9"/>
      <c r="Q22" s="9"/>
    </row>
    <row r="23" spans="1:17" ht="44.45" customHeight="1">
      <c r="B23" s="405" t="s">
        <v>55</v>
      </c>
      <c r="C23" s="406"/>
      <c r="D23" s="129" t="s">
        <v>56</v>
      </c>
      <c r="E23" s="63">
        <f>B7+D7+I7+J7+N7</f>
        <v>2172</v>
      </c>
      <c r="F23" s="56" t="s">
        <v>57</v>
      </c>
      <c r="G23" s="64" t="s">
        <v>57</v>
      </c>
      <c r="H23" s="89">
        <f>SUM(E23:G23)</f>
        <v>2172</v>
      </c>
      <c r="I23" s="90">
        <f>H23/H25</f>
        <v>8.3854528607829507E-2</v>
      </c>
      <c r="J23" s="60">
        <f>B6+D6+I6+J6+N6</f>
        <v>3339</v>
      </c>
      <c r="K23" s="79">
        <f>J23/J25</f>
        <v>7.5377565072126784E-2</v>
      </c>
      <c r="L23" s="93">
        <f>SUM(H23+J23)</f>
        <v>5511</v>
      </c>
      <c r="M23" s="94">
        <f>L23/L25</f>
        <v>7.8505391814698219E-2</v>
      </c>
      <c r="P23" s="9"/>
      <c r="Q23" s="9"/>
    </row>
    <row r="24" spans="1:17" ht="53.1" customHeight="1" thickBot="1">
      <c r="B24" s="407" t="s">
        <v>58</v>
      </c>
      <c r="C24" s="408"/>
      <c r="D24" s="130" t="s">
        <v>59</v>
      </c>
      <c r="E24" s="63" t="s">
        <v>57</v>
      </c>
      <c r="F24" s="56">
        <f>K9+M9+C9+F9+G9+O9</f>
        <v>1713</v>
      </c>
      <c r="G24" s="64">
        <f>K8+M8+C8+F8+G8+O8</f>
        <v>4401</v>
      </c>
      <c r="H24" s="89">
        <f>SUM(E24:G24)</f>
        <v>6114</v>
      </c>
      <c r="I24" s="90">
        <f>H24/H25</f>
        <v>0.23604354876071346</v>
      </c>
      <c r="J24" s="60">
        <f>K6+M6+C6+F6+G6+O6</f>
        <v>8058</v>
      </c>
      <c r="K24" s="79">
        <f>J24/J25</f>
        <v>0.18190848138700139</v>
      </c>
      <c r="L24" s="93">
        <f>SUM(H24+J24)</f>
        <v>14172</v>
      </c>
      <c r="M24" s="94">
        <f>L24/L25</f>
        <v>0.20188321770965398</v>
      </c>
      <c r="P24" s="9"/>
      <c r="Q24" s="9"/>
    </row>
    <row r="25" spans="1:17" ht="18.95" thickBot="1">
      <c r="B25" s="387" t="s">
        <v>60</v>
      </c>
      <c r="C25" s="388"/>
      <c r="D25" s="389"/>
      <c r="E25" s="69">
        <f>SUM(E22:E24)</f>
        <v>8960</v>
      </c>
      <c r="F25" s="70">
        <f>SUM(F22:F24)</f>
        <v>9986</v>
      </c>
      <c r="G25" s="71">
        <f>SUM(G22:G24)</f>
        <v>6956</v>
      </c>
      <c r="H25" s="69">
        <f>SUM(E25:G25)</f>
        <v>25902</v>
      </c>
      <c r="I25" s="73">
        <f>SUM(I22:I24)</f>
        <v>1</v>
      </c>
      <c r="J25" s="72">
        <f>SUM(J22:J24)</f>
        <v>44297</v>
      </c>
      <c r="K25" s="80">
        <f>SUM(K22:K24)</f>
        <v>1</v>
      </c>
      <c r="L25" s="81">
        <f>SUM(L22:L24)</f>
        <v>70199</v>
      </c>
      <c r="M25" s="73">
        <f>SUM(M22:M24)</f>
        <v>1</v>
      </c>
      <c r="P25" s="9"/>
      <c r="Q25" s="9"/>
    </row>
    <row r="26" spans="1:17">
      <c r="A26" s="5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7"/>
    </row>
    <row r="27" spans="1:17">
      <c r="A27" s="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7"/>
    </row>
    <row r="28" spans="1:17">
      <c r="A28" s="5"/>
      <c r="B28" s="6"/>
      <c r="C28" s="6"/>
      <c r="D28" s="6"/>
      <c r="E28" s="6"/>
      <c r="F28" s="6"/>
      <c r="O28" s="6"/>
      <c r="P28" s="6"/>
      <c r="Q28" s="7"/>
    </row>
    <row r="29" spans="1:17">
      <c r="B29" s="3"/>
      <c r="C29" s="3"/>
      <c r="D29" s="3"/>
      <c r="E29" s="3"/>
      <c r="F29" s="3"/>
      <c r="O29" s="3"/>
      <c r="P29" s="3"/>
      <c r="Q29" s="3"/>
    </row>
    <row r="30" spans="1:17">
      <c r="A30" s="10" t="s">
        <v>61</v>
      </c>
      <c r="B30" s="3"/>
      <c r="C30" s="3"/>
      <c r="D30" s="3"/>
      <c r="E30" s="3"/>
      <c r="F30" s="3"/>
      <c r="O30" s="3"/>
      <c r="P30" s="3"/>
      <c r="Q30" s="3"/>
    </row>
    <row r="31" spans="1:17">
      <c r="A31" s="10" t="s">
        <v>62</v>
      </c>
      <c r="B31" s="3"/>
      <c r="C31" s="3"/>
    </row>
    <row r="32" spans="1:17" ht="23.45">
      <c r="A32" s="390" t="s">
        <v>63</v>
      </c>
      <c r="B32" s="414"/>
      <c r="C32" s="414"/>
      <c r="D32" s="414"/>
      <c r="E32" s="414"/>
      <c r="F32" s="414"/>
      <c r="G32" s="414"/>
      <c r="H32" s="414"/>
      <c r="I32" s="414"/>
      <c r="J32" s="414"/>
      <c r="K32" s="414"/>
      <c r="L32" s="414"/>
      <c r="M32" s="414"/>
      <c r="N32" s="414"/>
      <c r="O32" s="414"/>
      <c r="P32" s="414"/>
      <c r="Q32" s="414"/>
    </row>
    <row r="33" spans="1:17" ht="21">
      <c r="A33" s="392" t="s">
        <v>64</v>
      </c>
      <c r="B33" s="392"/>
      <c r="C33" s="392"/>
      <c r="D33" s="392"/>
      <c r="E33" s="392"/>
      <c r="F33" s="392"/>
      <c r="G33" s="392"/>
      <c r="H33" s="392"/>
      <c r="I33" s="392"/>
      <c r="J33" s="392"/>
      <c r="K33" s="392"/>
      <c r="L33" s="392"/>
      <c r="M33" s="392"/>
      <c r="N33" s="392"/>
      <c r="O33" s="392"/>
      <c r="P33" s="392"/>
      <c r="Q33" s="392"/>
    </row>
    <row r="34" spans="1:17" ht="21">
      <c r="A34" s="409" t="str">
        <f>A50&amp;" to "&amp;A2</f>
        <v>October 1, 2024 to November 1, 2024</v>
      </c>
      <c r="B34" s="409"/>
      <c r="C34" s="409"/>
      <c r="D34" s="409"/>
      <c r="E34" s="409"/>
      <c r="F34" s="409"/>
      <c r="G34" s="409"/>
      <c r="H34" s="409"/>
      <c r="I34" s="409"/>
      <c r="J34" s="409"/>
      <c r="K34" s="409"/>
      <c r="L34" s="409"/>
      <c r="M34" s="409"/>
      <c r="N34" s="409"/>
      <c r="O34" s="409"/>
      <c r="P34" s="409"/>
      <c r="Q34" s="409"/>
    </row>
    <row r="35" spans="1:17" ht="21.6" thickBot="1">
      <c r="A35" s="392" t="s">
        <v>65</v>
      </c>
      <c r="B35" s="392"/>
      <c r="C35" s="392"/>
      <c r="D35" s="392"/>
      <c r="E35" s="392"/>
      <c r="F35" s="392"/>
      <c r="G35" s="392"/>
      <c r="H35" s="392"/>
      <c r="I35" s="392"/>
      <c r="J35" s="392"/>
      <c r="K35" s="392"/>
      <c r="L35" s="392"/>
      <c r="M35" s="392"/>
      <c r="N35" s="392"/>
      <c r="O35" s="392"/>
      <c r="P35" s="392"/>
      <c r="Q35" s="392"/>
    </row>
    <row r="36" spans="1:17" ht="16.5" thickBot="1">
      <c r="A36" s="12"/>
      <c r="B36" s="13">
        <v>1</v>
      </c>
      <c r="C36" s="14">
        <v>3</v>
      </c>
      <c r="D36" s="14">
        <v>5</v>
      </c>
      <c r="E36" s="14">
        <v>7</v>
      </c>
      <c r="F36" s="15" t="s">
        <v>4</v>
      </c>
      <c r="G36" s="14">
        <v>29</v>
      </c>
      <c r="H36" s="14">
        <v>13</v>
      </c>
      <c r="I36" s="14">
        <v>15</v>
      </c>
      <c r="J36" s="14">
        <v>17</v>
      </c>
      <c r="K36" s="14">
        <v>19</v>
      </c>
      <c r="L36" s="14">
        <v>21</v>
      </c>
      <c r="M36" s="14">
        <v>23</v>
      </c>
      <c r="N36" s="14">
        <v>25</v>
      </c>
      <c r="O36" s="16">
        <v>27</v>
      </c>
      <c r="P36" s="100" t="s">
        <v>66</v>
      </c>
    </row>
    <row r="37" spans="1:17" ht="30" thickBot="1">
      <c r="A37" s="40" t="s">
        <v>67</v>
      </c>
      <c r="B37" s="17" t="s">
        <v>8</v>
      </c>
      <c r="C37" s="18" t="s">
        <v>9</v>
      </c>
      <c r="D37" s="18" t="s">
        <v>10</v>
      </c>
      <c r="E37" s="18" t="s">
        <v>11</v>
      </c>
      <c r="F37" s="19" t="s">
        <v>78</v>
      </c>
      <c r="G37" s="18" t="s">
        <v>68</v>
      </c>
      <c r="H37" s="18" t="s">
        <v>14</v>
      </c>
      <c r="I37" s="18" t="s">
        <v>15</v>
      </c>
      <c r="J37" s="18" t="s">
        <v>16</v>
      </c>
      <c r="K37" s="18" t="s">
        <v>17</v>
      </c>
      <c r="L37" s="18" t="s">
        <v>18</v>
      </c>
      <c r="M37" s="18" t="s">
        <v>19</v>
      </c>
      <c r="N37" s="18" t="s">
        <v>20</v>
      </c>
      <c r="O37" s="20" t="s">
        <v>21</v>
      </c>
      <c r="P37" s="101" t="s">
        <v>69</v>
      </c>
    </row>
    <row r="38" spans="1:17">
      <c r="A38" s="132" t="s">
        <v>22</v>
      </c>
      <c r="B38" s="121">
        <f t="shared" ref="B38:P38" si="2">IF(B6= 0,0,(B6-B54)/B54)</f>
        <v>-1.444043321299639E-2</v>
      </c>
      <c r="C38" s="95">
        <f t="shared" si="2"/>
        <v>3.3333333333333335E-3</v>
      </c>
      <c r="D38" s="95">
        <f t="shared" si="2"/>
        <v>-5.272407732864675E-3</v>
      </c>
      <c r="E38" s="95">
        <f t="shared" si="2"/>
        <v>-7.9051383399209481E-3</v>
      </c>
      <c r="F38" s="95">
        <f t="shared" si="2"/>
        <v>4.3103448275862068E-3</v>
      </c>
      <c r="G38" s="95">
        <f t="shared" si="2"/>
        <v>0</v>
      </c>
      <c r="H38" s="95">
        <f t="shared" si="2"/>
        <v>6.2011866054369324E-3</v>
      </c>
      <c r="I38" s="95">
        <f t="shared" si="2"/>
        <v>8.9285714285714281E-3</v>
      </c>
      <c r="J38" s="95">
        <f t="shared" si="2"/>
        <v>2.1834061135371178E-3</v>
      </c>
      <c r="K38" s="95">
        <f t="shared" si="2"/>
        <v>4.8342541436464086E-3</v>
      </c>
      <c r="L38" s="95">
        <f t="shared" si="2"/>
        <v>1.3872832369942197E-2</v>
      </c>
      <c r="M38" s="95">
        <f t="shared" si="2"/>
        <v>1.0563380281690141E-2</v>
      </c>
      <c r="N38" s="95">
        <f t="shared" si="2"/>
        <v>7.0859167404782996E-3</v>
      </c>
      <c r="O38" s="96">
        <f t="shared" si="2"/>
        <v>1.6236867239732569E-2</v>
      </c>
      <c r="P38" s="112">
        <f t="shared" si="2"/>
        <v>6.3611786355271824E-3</v>
      </c>
    </row>
    <row r="39" spans="1:17">
      <c r="A39" s="133" t="s">
        <v>24</v>
      </c>
      <c r="B39" s="121">
        <f t="shared" ref="B39:P39" si="3">IF(B8= 0,0,(B8-B56)/B56)</f>
        <v>0</v>
      </c>
      <c r="C39" s="95">
        <f t="shared" si="3"/>
        <v>-6.956521739130435E-3</v>
      </c>
      <c r="D39" s="95">
        <f t="shared" si="3"/>
        <v>0</v>
      </c>
      <c r="E39" s="95">
        <f t="shared" si="3"/>
        <v>0</v>
      </c>
      <c r="F39" s="95">
        <f t="shared" si="3"/>
        <v>-1.1235955056179775E-2</v>
      </c>
      <c r="G39" s="95">
        <f t="shared" si="3"/>
        <v>-4.7619047619047616E-2</v>
      </c>
      <c r="H39" s="95">
        <f t="shared" si="3"/>
        <v>4.935834155972359E-4</v>
      </c>
      <c r="I39" s="95">
        <f t="shared" si="3"/>
        <v>0</v>
      </c>
      <c r="J39" s="95">
        <f t="shared" si="3"/>
        <v>0</v>
      </c>
      <c r="K39" s="95">
        <f t="shared" si="3"/>
        <v>1.0032102728731942E-2</v>
      </c>
      <c r="L39" s="95">
        <f t="shared" si="3"/>
        <v>1.0075566750629723E-2</v>
      </c>
      <c r="M39" s="95">
        <f t="shared" si="3"/>
        <v>-1.2605042016806723E-2</v>
      </c>
      <c r="N39" s="95">
        <f t="shared" si="3"/>
        <v>0</v>
      </c>
      <c r="O39" s="96">
        <f t="shared" si="3"/>
        <v>9.5642933049946872E-3</v>
      </c>
      <c r="P39" s="112">
        <f t="shared" si="3"/>
        <v>4.18651652952216E-3</v>
      </c>
    </row>
    <row r="40" spans="1:17">
      <c r="A40" s="133" t="s">
        <v>70</v>
      </c>
      <c r="B40" s="121">
        <f t="shared" ref="B40:P40" si="4">IF(B7= 0,0,(B7-B55)/B55)</f>
        <v>1.4705882352941176E-2</v>
      </c>
      <c r="C40" s="95">
        <f t="shared" si="4"/>
        <v>0</v>
      </c>
      <c r="D40" s="95">
        <f t="shared" si="4"/>
        <v>0</v>
      </c>
      <c r="E40" s="95">
        <f t="shared" si="4"/>
        <v>2.9411764705882353E-2</v>
      </c>
      <c r="F40" s="95">
        <f t="shared" si="4"/>
        <v>0</v>
      </c>
      <c r="G40" s="95">
        <f t="shared" si="4"/>
        <v>0</v>
      </c>
      <c r="H40" s="95">
        <f t="shared" si="4"/>
        <v>1.1285964075663646E-2</v>
      </c>
      <c r="I40" s="95">
        <f t="shared" si="4"/>
        <v>-3.5545023696682463E-3</v>
      </c>
      <c r="J40" s="95">
        <f t="shared" si="4"/>
        <v>0.02</v>
      </c>
      <c r="K40" s="95">
        <f t="shared" si="4"/>
        <v>0</v>
      </c>
      <c r="L40" s="95">
        <f t="shared" si="4"/>
        <v>-1.1111111111111112E-2</v>
      </c>
      <c r="M40" s="95">
        <f t="shared" si="4"/>
        <v>0</v>
      </c>
      <c r="N40" s="95">
        <f t="shared" si="4"/>
        <v>-5.1679586563307496E-3</v>
      </c>
      <c r="O40" s="96">
        <f t="shared" si="4"/>
        <v>0</v>
      </c>
      <c r="P40" s="112">
        <f t="shared" si="4"/>
        <v>7.6473234367971212E-3</v>
      </c>
    </row>
    <row r="41" spans="1:17" ht="16.5" thickBot="1">
      <c r="A41" s="134" t="s">
        <v>25</v>
      </c>
      <c r="B41" s="131">
        <f t="shared" ref="B41:P41" si="5">IF(B9= 0,0,(B9-B57)/B57)</f>
        <v>0</v>
      </c>
      <c r="C41" s="102">
        <f t="shared" si="5"/>
        <v>0</v>
      </c>
      <c r="D41" s="102">
        <f t="shared" si="5"/>
        <v>0</v>
      </c>
      <c r="E41" s="102">
        <f t="shared" si="5"/>
        <v>-6.4516129032258063E-2</v>
      </c>
      <c r="F41" s="102">
        <f t="shared" si="5"/>
        <v>0</v>
      </c>
      <c r="G41" s="102">
        <f t="shared" si="5"/>
        <v>0</v>
      </c>
      <c r="H41" s="102">
        <f t="shared" si="5"/>
        <v>-5.0181909421653499E-4</v>
      </c>
      <c r="I41" s="102">
        <f t="shared" si="5"/>
        <v>0</v>
      </c>
      <c r="J41" s="102">
        <f t="shared" si="5"/>
        <v>0</v>
      </c>
      <c r="K41" s="102">
        <f t="shared" si="5"/>
        <v>-1.7482517482517483E-3</v>
      </c>
      <c r="L41" s="102">
        <f t="shared" si="5"/>
        <v>-1.0714285714285714E-2</v>
      </c>
      <c r="M41" s="102">
        <f t="shared" si="5"/>
        <v>0</v>
      </c>
      <c r="N41" s="102">
        <f t="shared" si="5"/>
        <v>0</v>
      </c>
      <c r="O41" s="103">
        <f t="shared" si="5"/>
        <v>0</v>
      </c>
      <c r="P41" s="113">
        <f t="shared" si="5"/>
        <v>-1.2002400480096019E-3</v>
      </c>
    </row>
    <row r="42" spans="1:17" ht="16.5" thickBot="1">
      <c r="A42" s="108" t="s">
        <v>26</v>
      </c>
      <c r="B42" s="109">
        <f t="shared" ref="B42:P42" si="6">(B10-B58)/B58</f>
        <v>-8.6956521739130436E-3</v>
      </c>
      <c r="C42" s="109">
        <f t="shared" si="6"/>
        <v>-1.7021276595744681E-3</v>
      </c>
      <c r="D42" s="109">
        <f t="shared" si="6"/>
        <v>-3.7220843672456576E-3</v>
      </c>
      <c r="E42" s="109">
        <f t="shared" si="6"/>
        <v>-4.1753653444676405E-3</v>
      </c>
      <c r="F42" s="109">
        <f t="shared" si="6"/>
        <v>0</v>
      </c>
      <c r="G42" s="109">
        <f t="shared" si="6"/>
        <v>-2.1276595744680851E-2</v>
      </c>
      <c r="H42" s="109">
        <f t="shared" si="6"/>
        <v>5.485570564384987E-3</v>
      </c>
      <c r="I42" s="109">
        <f t="shared" si="6"/>
        <v>2.8735632183908046E-3</v>
      </c>
      <c r="J42" s="109">
        <f t="shared" si="6"/>
        <v>8.4745762711864406E-3</v>
      </c>
      <c r="K42" s="109">
        <f t="shared" si="6"/>
        <v>5.0000000000000001E-3</v>
      </c>
      <c r="L42" s="109">
        <f t="shared" si="6"/>
        <v>9.08590308370044E-3</v>
      </c>
      <c r="M42" s="109">
        <f t="shared" si="6"/>
        <v>0</v>
      </c>
      <c r="N42" s="109">
        <f t="shared" si="6"/>
        <v>2.1019442984760903E-3</v>
      </c>
      <c r="O42" s="110">
        <f t="shared" si="6"/>
        <v>1.3078470824949699E-2</v>
      </c>
      <c r="P42" s="111">
        <f t="shared" si="6"/>
        <v>5.2266804135521379E-3</v>
      </c>
    </row>
    <row r="43" spans="1:17" ht="16.5" thickBot="1">
      <c r="A43" s="104" t="s">
        <v>27</v>
      </c>
      <c r="B43" s="105">
        <f>IF(B59=0,0,((B11-B59)/B59))</f>
        <v>0</v>
      </c>
      <c r="C43" s="105">
        <f>IF(C11=0,0,((C11-C59)/C59))</f>
        <v>0</v>
      </c>
      <c r="D43" s="105">
        <f>IF(D11=0,0,((D11-D59)/D59))</f>
        <v>0</v>
      </c>
      <c r="E43" s="105">
        <f>IF(E59=0,0,((E11-E59)/E59))</f>
        <v>0</v>
      </c>
      <c r="F43" s="105">
        <f>IF(F11=0,0,((F11-F59)/F59))</f>
        <v>0</v>
      </c>
      <c r="G43" s="105">
        <f>IF(G11=0,0,((G11-G59)/G59))</f>
        <v>0.125</v>
      </c>
      <c r="H43" s="105">
        <f>IF(H11=0,0,((H11-H59)/H59))</f>
        <v>2.4390243902439025E-2</v>
      </c>
      <c r="I43" s="105">
        <f>IF(I11=0,0,((I11-I59)/I59))</f>
        <v>0</v>
      </c>
      <c r="J43" s="105">
        <f>IF(J59=0,0,((J11-J59)/J59))</f>
        <v>0</v>
      </c>
      <c r="K43" s="105">
        <f>IF(K59=0,0,((K11-K59)/K59))</f>
        <v>0</v>
      </c>
      <c r="L43" s="105">
        <f>IF(L11=0,0,((L11-L59)/L59))</f>
        <v>1.5</v>
      </c>
      <c r="M43" s="105">
        <f>IF(M11=0,0,((M11-M59)/M59))</f>
        <v>0</v>
      </c>
      <c r="N43" s="105">
        <f>IF(N11=0,0,((N11-N59)/N59))</f>
        <v>0</v>
      </c>
      <c r="O43" s="106">
        <f>IF(O11=0,0,((O11-O59)/O59))</f>
        <v>0.33333333333333331</v>
      </c>
      <c r="P43" s="107">
        <f>IF(P11=0,0,((P11-P59)/P59))</f>
        <v>8.98876404494382E-2</v>
      </c>
      <c r="Q43"/>
    </row>
    <row r="44" spans="1:17" ht="16.5" thickBot="1">
      <c r="A44" s="48" t="s">
        <v>28</v>
      </c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0"/>
      <c r="M44" s="49"/>
      <c r="N44" s="49"/>
      <c r="O44" s="50"/>
      <c r="P44" s="118"/>
      <c r="Q44"/>
    </row>
    <row r="45" spans="1:17" ht="16.5" thickBot="1">
      <c r="A45" s="124" t="s">
        <v>29</v>
      </c>
      <c r="B45" s="119">
        <f>(B13-B61)/B61</f>
        <v>0</v>
      </c>
      <c r="C45" s="125" t="s">
        <v>30</v>
      </c>
      <c r="D45" s="119">
        <f>(D13-D61)/D61</f>
        <v>0</v>
      </c>
      <c r="E45" s="125" t="s">
        <v>31</v>
      </c>
      <c r="F45" s="119">
        <f>(F13-F61)/F61</f>
        <v>0</v>
      </c>
      <c r="G45" s="125" t="s">
        <v>32</v>
      </c>
      <c r="H45" s="119">
        <f>(H13-H61)/H61</f>
        <v>1.4285714285714285E-2</v>
      </c>
      <c r="I45" s="410" t="s">
        <v>33</v>
      </c>
      <c r="J45" s="411"/>
      <c r="K45" s="119">
        <f>(K13-K61)/K61</f>
        <v>3.5714285714285712E-2</v>
      </c>
      <c r="L45" s="125" t="s">
        <v>34</v>
      </c>
      <c r="M45" s="120">
        <f>(M13-M61)/M61</f>
        <v>1.6393442622950821E-2</v>
      </c>
      <c r="N45" s="125" t="s">
        <v>35</v>
      </c>
      <c r="O45" s="119">
        <f>(O13-O61)/O61</f>
        <v>0</v>
      </c>
      <c r="P45" s="126">
        <f>(P13-P61)/P61</f>
        <v>2.6136957658128594E-3</v>
      </c>
    </row>
    <row r="46" spans="1:17" ht="16.5" thickBot="1">
      <c r="A46" s="34"/>
      <c r="B46" s="97"/>
      <c r="C46" s="98"/>
      <c r="D46" s="98"/>
      <c r="E46" s="98"/>
      <c r="F46" s="98"/>
      <c r="G46" s="98"/>
      <c r="H46" s="98"/>
      <c r="I46" s="98"/>
      <c r="J46" s="98"/>
      <c r="K46" s="98"/>
      <c r="L46" s="98"/>
      <c r="O46" s="99" t="s">
        <v>40</v>
      </c>
      <c r="P46" s="127">
        <f>IF(P63=0,0,((P15-P63)/P63))</f>
        <v>5.2619856339439835E-3</v>
      </c>
    </row>
    <row r="47" spans="1:17" customFormat="1" ht="12.6"/>
    <row r="48" spans="1:17">
      <c r="A48" s="99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39"/>
      <c r="N48" s="97"/>
      <c r="O48" s="97"/>
      <c r="Q48" s="11"/>
    </row>
    <row r="49" spans="1:17" ht="23.45">
      <c r="A49" s="390" t="s">
        <v>0</v>
      </c>
      <c r="B49" s="390"/>
      <c r="C49" s="390"/>
      <c r="D49" s="390"/>
      <c r="E49" s="390"/>
      <c r="F49" s="390"/>
      <c r="G49" s="390"/>
      <c r="H49" s="390"/>
      <c r="I49" s="390"/>
      <c r="J49" s="390"/>
      <c r="K49" s="390"/>
      <c r="L49" s="390"/>
      <c r="M49" s="390"/>
      <c r="N49" s="390"/>
      <c r="O49" s="390"/>
      <c r="P49" s="390"/>
      <c r="Q49" s="390"/>
    </row>
    <row r="50" spans="1:17" ht="21">
      <c r="A50" s="391" t="s">
        <v>83</v>
      </c>
      <c r="B50" s="391"/>
      <c r="C50" s="391"/>
      <c r="D50" s="391"/>
      <c r="E50" s="391"/>
      <c r="F50" s="391"/>
      <c r="G50" s="391"/>
      <c r="H50" s="391"/>
      <c r="I50" s="391"/>
      <c r="J50" s="391"/>
      <c r="K50" s="391"/>
      <c r="L50" s="391"/>
      <c r="M50" s="391"/>
      <c r="N50" s="391"/>
      <c r="O50" s="391"/>
      <c r="P50" s="391"/>
      <c r="Q50" s="391"/>
    </row>
    <row r="51" spans="1:17" ht="21.6" thickBot="1">
      <c r="A51" s="392" t="s">
        <v>2</v>
      </c>
      <c r="B51" s="392"/>
      <c r="C51" s="392"/>
      <c r="D51" s="392"/>
      <c r="E51" s="392"/>
      <c r="F51" s="392"/>
      <c r="G51" s="392"/>
      <c r="H51" s="392"/>
      <c r="I51" s="392"/>
      <c r="J51" s="392"/>
      <c r="K51" s="392"/>
      <c r="L51" s="392"/>
      <c r="M51" s="392"/>
      <c r="N51" s="392"/>
      <c r="O51" s="392"/>
      <c r="P51" s="392"/>
      <c r="Q51" s="392"/>
    </row>
    <row r="52" spans="1:17" ht="16.5" thickBot="1">
      <c r="A52" s="12" t="s">
        <v>3</v>
      </c>
      <c r="B52" s="13">
        <v>1</v>
      </c>
      <c r="C52" s="14">
        <v>3</v>
      </c>
      <c r="D52" s="14">
        <v>5</v>
      </c>
      <c r="E52" s="14">
        <v>7</v>
      </c>
      <c r="F52" s="15" t="s">
        <v>72</v>
      </c>
      <c r="G52" s="14">
        <v>29</v>
      </c>
      <c r="H52" s="14">
        <v>13</v>
      </c>
      <c r="I52" s="14">
        <v>15</v>
      </c>
      <c r="J52" s="14">
        <v>17</v>
      </c>
      <c r="K52" s="14">
        <v>19</v>
      </c>
      <c r="L52" s="14">
        <v>21</v>
      </c>
      <c r="M52" s="14">
        <v>23</v>
      </c>
      <c r="N52" s="14">
        <v>25</v>
      </c>
      <c r="O52" s="135">
        <v>27</v>
      </c>
      <c r="P52" s="100" t="s">
        <v>66</v>
      </c>
      <c r="Q52" s="141" t="s">
        <v>73</v>
      </c>
    </row>
    <row r="53" spans="1:17" ht="30" thickBot="1">
      <c r="A53" s="40" t="s">
        <v>7</v>
      </c>
      <c r="B53" s="17" t="s">
        <v>8</v>
      </c>
      <c r="C53" s="18" t="s">
        <v>9</v>
      </c>
      <c r="D53" s="18" t="s">
        <v>10</v>
      </c>
      <c r="E53" s="18" t="s">
        <v>11</v>
      </c>
      <c r="F53" s="19" t="s">
        <v>78</v>
      </c>
      <c r="G53" s="18" t="s">
        <v>13</v>
      </c>
      <c r="H53" s="18" t="s">
        <v>14</v>
      </c>
      <c r="I53" s="18" t="s">
        <v>15</v>
      </c>
      <c r="J53" s="18" t="s">
        <v>16</v>
      </c>
      <c r="K53" s="18" t="s">
        <v>17</v>
      </c>
      <c r="L53" s="18" t="s">
        <v>18</v>
      </c>
      <c r="M53" s="18" t="s">
        <v>19</v>
      </c>
      <c r="N53" s="18" t="s">
        <v>20</v>
      </c>
      <c r="O53" s="136" t="s">
        <v>21</v>
      </c>
      <c r="P53" s="101" t="s">
        <v>69</v>
      </c>
      <c r="Q53" s="142" t="s">
        <v>74</v>
      </c>
    </row>
    <row r="54" spans="1:17">
      <c r="A54" s="22" t="s">
        <v>22</v>
      </c>
      <c r="B54" s="152">
        <v>277</v>
      </c>
      <c r="C54" s="153">
        <v>600</v>
      </c>
      <c r="D54" s="153">
        <v>569</v>
      </c>
      <c r="E54" s="153">
        <v>253</v>
      </c>
      <c r="F54" s="153">
        <v>232</v>
      </c>
      <c r="G54" s="153">
        <v>52</v>
      </c>
      <c r="H54" s="153">
        <v>29833</v>
      </c>
      <c r="I54" s="153">
        <v>896</v>
      </c>
      <c r="J54" s="153">
        <v>458</v>
      </c>
      <c r="K54" s="153">
        <v>5792</v>
      </c>
      <c r="L54" s="153">
        <v>2595</v>
      </c>
      <c r="M54" s="153">
        <v>284</v>
      </c>
      <c r="N54" s="153">
        <v>1129</v>
      </c>
      <c r="O54" s="154">
        <v>1047</v>
      </c>
      <c r="P54" s="155">
        <f>SUM(B54:O54)</f>
        <v>44017</v>
      </c>
      <c r="Q54" s="149">
        <f>P54/P58</f>
        <v>0.63030901852965604</v>
      </c>
    </row>
    <row r="55" spans="1:17">
      <c r="A55" s="21" t="s">
        <v>23</v>
      </c>
      <c r="B55" s="152">
        <v>68</v>
      </c>
      <c r="C55" s="153">
        <v>0</v>
      </c>
      <c r="D55" s="153">
        <v>237</v>
      </c>
      <c r="E55" s="153">
        <v>68</v>
      </c>
      <c r="F55" s="153">
        <v>0</v>
      </c>
      <c r="G55" s="153">
        <v>0</v>
      </c>
      <c r="H55" s="153">
        <v>6291</v>
      </c>
      <c r="I55" s="153">
        <v>844</v>
      </c>
      <c r="J55" s="153">
        <v>250</v>
      </c>
      <c r="K55" s="153">
        <v>0</v>
      </c>
      <c r="L55" s="153">
        <v>360</v>
      </c>
      <c r="M55" s="153">
        <v>0</v>
      </c>
      <c r="N55" s="153">
        <v>774</v>
      </c>
      <c r="O55" s="154">
        <v>0</v>
      </c>
      <c r="P55" s="155">
        <f t="shared" ref="P55:P57" si="7">SUM(B55:O55)</f>
        <v>8892</v>
      </c>
      <c r="Q55" s="149">
        <f>P55/P58</f>
        <v>0.12733052667754963</v>
      </c>
    </row>
    <row r="56" spans="1:17">
      <c r="A56" s="21" t="s">
        <v>24</v>
      </c>
      <c r="B56" s="152">
        <v>0</v>
      </c>
      <c r="C56" s="153">
        <v>575</v>
      </c>
      <c r="D56" s="153">
        <v>0</v>
      </c>
      <c r="E56" s="153">
        <v>127</v>
      </c>
      <c r="F56" s="153">
        <v>89</v>
      </c>
      <c r="G56" s="153">
        <v>42</v>
      </c>
      <c r="H56" s="153">
        <v>2026</v>
      </c>
      <c r="I56" s="153">
        <v>0</v>
      </c>
      <c r="J56" s="153">
        <v>0</v>
      </c>
      <c r="K56" s="153">
        <v>2492</v>
      </c>
      <c r="L56" s="153">
        <v>397</v>
      </c>
      <c r="M56" s="153">
        <v>238</v>
      </c>
      <c r="N56" s="153">
        <v>0</v>
      </c>
      <c r="O56" s="154">
        <v>941</v>
      </c>
      <c r="P56" s="156">
        <f t="shared" si="7"/>
        <v>6927</v>
      </c>
      <c r="Q56" s="150">
        <f>P56/P58</f>
        <v>9.9192370478563455E-2</v>
      </c>
    </row>
    <row r="57" spans="1:17" ht="16.5" thickBot="1">
      <c r="A57" s="25" t="s">
        <v>25</v>
      </c>
      <c r="B57" s="157">
        <v>0</v>
      </c>
      <c r="C57" s="158">
        <v>0</v>
      </c>
      <c r="D57" s="158">
        <v>0</v>
      </c>
      <c r="E57" s="158">
        <v>31</v>
      </c>
      <c r="F57" s="158">
        <v>0</v>
      </c>
      <c r="G57" s="158">
        <v>0</v>
      </c>
      <c r="H57" s="158">
        <v>7971</v>
      </c>
      <c r="I57" s="158">
        <v>0</v>
      </c>
      <c r="J57" s="158">
        <v>0</v>
      </c>
      <c r="K57" s="158">
        <v>1716</v>
      </c>
      <c r="L57" s="158">
        <v>280</v>
      </c>
      <c r="M57" s="158">
        <v>0</v>
      </c>
      <c r="N57" s="158">
        <v>0</v>
      </c>
      <c r="O57" s="159">
        <v>0</v>
      </c>
      <c r="P57" s="156">
        <f t="shared" si="7"/>
        <v>9998</v>
      </c>
      <c r="Q57" s="150">
        <f>P57/P58</f>
        <v>0.14316808431423089</v>
      </c>
    </row>
    <row r="58" spans="1:17" ht="16.5" thickBot="1">
      <c r="A58" s="41" t="s">
        <v>26</v>
      </c>
      <c r="B58" s="160">
        <f>SUM(B54:B57)</f>
        <v>345</v>
      </c>
      <c r="C58" s="161">
        <f t="shared" ref="C58:O58" si="8">SUM(C54:C57)</f>
        <v>1175</v>
      </c>
      <c r="D58" s="161">
        <f t="shared" si="8"/>
        <v>806</v>
      </c>
      <c r="E58" s="161">
        <f t="shared" si="8"/>
        <v>479</v>
      </c>
      <c r="F58" s="161">
        <f t="shared" si="8"/>
        <v>321</v>
      </c>
      <c r="G58" s="161">
        <f t="shared" si="8"/>
        <v>94</v>
      </c>
      <c r="H58" s="161">
        <f t="shared" si="8"/>
        <v>46121</v>
      </c>
      <c r="I58" s="161">
        <f t="shared" si="8"/>
        <v>1740</v>
      </c>
      <c r="J58" s="161">
        <f t="shared" si="8"/>
        <v>708</v>
      </c>
      <c r="K58" s="161">
        <f t="shared" si="8"/>
        <v>10000</v>
      </c>
      <c r="L58" s="161">
        <f t="shared" si="8"/>
        <v>3632</v>
      </c>
      <c r="M58" s="161">
        <f t="shared" si="8"/>
        <v>522</v>
      </c>
      <c r="N58" s="161">
        <f t="shared" si="8"/>
        <v>1903</v>
      </c>
      <c r="O58" s="162">
        <f t="shared" si="8"/>
        <v>1988</v>
      </c>
      <c r="P58" s="163">
        <f>SUM(B58:O58)</f>
        <v>69834</v>
      </c>
      <c r="Q58" s="151">
        <f>SUM(Q54:Q57)</f>
        <v>1</v>
      </c>
    </row>
    <row r="59" spans="1:17" ht="16.5" thickBot="1">
      <c r="A59" s="28" t="s">
        <v>27</v>
      </c>
      <c r="B59" s="164">
        <v>0</v>
      </c>
      <c r="C59" s="165">
        <v>0</v>
      </c>
      <c r="D59" s="165">
        <v>2</v>
      </c>
      <c r="E59" s="165">
        <v>0</v>
      </c>
      <c r="F59" s="165">
        <v>0</v>
      </c>
      <c r="G59" s="165">
        <v>16</v>
      </c>
      <c r="H59" s="165">
        <v>41</v>
      </c>
      <c r="I59" s="165">
        <v>12</v>
      </c>
      <c r="J59" s="165">
        <v>0</v>
      </c>
      <c r="K59" s="165">
        <v>0</v>
      </c>
      <c r="L59" s="165">
        <v>2</v>
      </c>
      <c r="M59" s="165">
        <v>0</v>
      </c>
      <c r="N59" s="165">
        <v>10</v>
      </c>
      <c r="O59" s="166">
        <v>6</v>
      </c>
      <c r="P59" s="167">
        <f>SUM(B59:O59)</f>
        <v>89</v>
      </c>
      <c r="Q59" s="168"/>
    </row>
    <row r="60" spans="1:17" ht="16.5" thickBot="1">
      <c r="A60" s="44" t="s">
        <v>28</v>
      </c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6"/>
      <c r="M60" s="45"/>
      <c r="N60" s="45"/>
      <c r="O60" s="46"/>
      <c r="P60" s="148"/>
      <c r="Q60" s="47"/>
    </row>
    <row r="61" spans="1:17" ht="16.5" thickBot="1">
      <c r="A61" s="122" t="s">
        <v>29</v>
      </c>
      <c r="B61" s="123">
        <v>118</v>
      </c>
      <c r="C61" s="114" t="s">
        <v>30</v>
      </c>
      <c r="D61" s="115">
        <v>1345</v>
      </c>
      <c r="E61" s="114" t="s">
        <v>31</v>
      </c>
      <c r="F61" s="115">
        <v>100</v>
      </c>
      <c r="G61" s="116" t="s">
        <v>32</v>
      </c>
      <c r="H61" s="86">
        <v>140</v>
      </c>
      <c r="I61" s="396" t="s">
        <v>33</v>
      </c>
      <c r="J61" s="397"/>
      <c r="K61" s="85">
        <v>28</v>
      </c>
      <c r="L61" s="117" t="s">
        <v>34</v>
      </c>
      <c r="M61" s="84">
        <v>122</v>
      </c>
      <c r="N61" s="117" t="s">
        <v>35</v>
      </c>
      <c r="O61" s="85">
        <v>60</v>
      </c>
      <c r="P61" s="51">
        <f>B61+C62+D61+F61+H61+K61+M61+O61</f>
        <v>1913</v>
      </c>
      <c r="Q61" s="32"/>
    </row>
    <row r="62" spans="1:17" ht="16.5" thickBot="1">
      <c r="A62" s="31"/>
      <c r="B62" s="32"/>
      <c r="C62" s="33"/>
      <c r="D62" s="33"/>
      <c r="E62" s="33"/>
      <c r="F62" s="33"/>
      <c r="G62" s="33"/>
      <c r="H62" s="33"/>
      <c r="I62" s="33"/>
      <c r="J62" s="33"/>
      <c r="K62" s="33"/>
      <c r="L62" s="33"/>
      <c r="O62" s="52" t="s">
        <v>36</v>
      </c>
      <c r="P62" s="53">
        <v>0</v>
      </c>
      <c r="Q62" s="33"/>
    </row>
    <row r="63" spans="1:17" ht="16.5" thickBot="1">
      <c r="A63" s="34"/>
      <c r="B63" s="33"/>
      <c r="C63" s="33"/>
      <c r="D63" s="33"/>
      <c r="E63" s="33"/>
      <c r="F63" s="33"/>
      <c r="G63" s="33"/>
      <c r="H63" s="33"/>
      <c r="I63" s="35"/>
      <c r="J63" s="33"/>
      <c r="K63" s="33"/>
      <c r="L63" s="33"/>
      <c r="M63" s="33"/>
      <c r="N63" s="33"/>
      <c r="O63" s="36" t="s">
        <v>75</v>
      </c>
      <c r="P63" s="54">
        <f>P58+P59+P61+P62</f>
        <v>71836</v>
      </c>
      <c r="Q63" s="32"/>
    </row>
    <row r="64" spans="1:17" ht="16.5" thickBot="1">
      <c r="A64" s="37"/>
      <c r="B64" s="38"/>
      <c r="C64" s="38"/>
      <c r="D64" s="38"/>
      <c r="E64" s="38"/>
      <c r="F64" s="33"/>
      <c r="G64" s="38"/>
      <c r="H64" s="38"/>
      <c r="I64" s="38"/>
      <c r="J64" s="38"/>
      <c r="K64" s="38"/>
      <c r="L64" s="38"/>
      <c r="M64" s="38"/>
      <c r="N64" s="38"/>
      <c r="O64" s="55" t="s">
        <v>38</v>
      </c>
      <c r="P64" s="51">
        <v>71514</v>
      </c>
      <c r="Q64" s="32"/>
    </row>
    <row r="65" spans="1:17" ht="16.5" thickBot="1">
      <c r="A65" s="34"/>
      <c r="B65" s="38"/>
      <c r="C65" s="38"/>
      <c r="D65" s="38"/>
      <c r="E65" s="38"/>
      <c r="F65" s="33"/>
      <c r="G65" s="38"/>
      <c r="H65" s="38" t="s">
        <v>39</v>
      </c>
      <c r="I65" s="38"/>
      <c r="J65" s="38"/>
      <c r="K65" s="38"/>
      <c r="L65" s="38"/>
      <c r="M65" s="38"/>
      <c r="N65" s="38"/>
      <c r="O65" s="55" t="s">
        <v>40</v>
      </c>
      <c r="P65" s="68">
        <f>P63-P64</f>
        <v>322</v>
      </c>
      <c r="Q65" s="32"/>
    </row>
    <row r="66" spans="1:17">
      <c r="A66" s="5"/>
      <c r="B66" s="6"/>
      <c r="C66" s="6"/>
      <c r="D66" s="6"/>
      <c r="E66" s="6"/>
      <c r="F66" s="4"/>
      <c r="G66" s="6"/>
      <c r="H66" s="6"/>
      <c r="I66" s="6"/>
      <c r="J66" s="6"/>
      <c r="K66" s="6"/>
      <c r="L66" s="6"/>
      <c r="M66" s="6"/>
      <c r="N66" s="6"/>
      <c r="O66" s="6"/>
      <c r="P66" s="6"/>
      <c r="Q66" s="7"/>
    </row>
    <row r="67" spans="1:17">
      <c r="A67" s="2" t="s">
        <v>41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 t="s">
        <v>39</v>
      </c>
      <c r="P67" s="6"/>
      <c r="Q67" s="7"/>
    </row>
    <row r="68" spans="1:17">
      <c r="A68" s="3"/>
    </row>
  </sheetData>
  <mergeCells count="21">
    <mergeCell ref="I61:J61"/>
    <mergeCell ref="B23:C23"/>
    <mergeCell ref="B24:C24"/>
    <mergeCell ref="B25:D25"/>
    <mergeCell ref="A32:Q32"/>
    <mergeCell ref="A33:Q33"/>
    <mergeCell ref="A34:Q34"/>
    <mergeCell ref="A35:Q35"/>
    <mergeCell ref="I45:J45"/>
    <mergeCell ref="A49:Q49"/>
    <mergeCell ref="A50:Q50"/>
    <mergeCell ref="A51:Q51"/>
    <mergeCell ref="B22:C22"/>
    <mergeCell ref="P4:P5"/>
    <mergeCell ref="Q4:Q5"/>
    <mergeCell ref="B20:M20"/>
    <mergeCell ref="A1:Q1"/>
    <mergeCell ref="A2:Q2"/>
    <mergeCell ref="A3:Q3"/>
    <mergeCell ref="I13:J13"/>
    <mergeCell ref="B21:C21"/>
  </mergeCells>
  <pageMargins left="0.7" right="0.7" top="0.75" bottom="0.75" header="0.3" footer="0.3"/>
  <pageSetup scale="50" orientation="landscape" horizontalDpi="1200" verticalDpi="1200" r:id="rId1"/>
  <rowBreaks count="1" manualBreakCount="1">
    <brk id="31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4516E-825A-49B0-8DDE-208019BDCE4C}">
  <dimension ref="A1:Q68"/>
  <sheetViews>
    <sheetView showGridLines="0" zoomScale="55" zoomScaleNormal="55" zoomScaleSheetLayoutView="85" workbookViewId="0">
      <selection activeCell="B6" sqref="B6:O9"/>
    </sheetView>
  </sheetViews>
  <sheetFormatPr defaultColWidth="8.6640625" defaultRowHeight="15.95"/>
  <cols>
    <col min="1" max="1" width="23.109375" style="1" customWidth="1"/>
    <col min="2" max="2" width="8.88671875" style="1"/>
    <col min="3" max="3" width="9.88671875" style="1" customWidth="1"/>
    <col min="4" max="4" width="10.6640625" style="1" customWidth="1"/>
    <col min="5" max="5" width="10.44140625" style="1" customWidth="1"/>
    <col min="6" max="6" width="10.21875" style="1" customWidth="1"/>
    <col min="7" max="7" width="8.88671875" style="1"/>
    <col min="8" max="8" width="9.33203125" style="1" bestFit="1" customWidth="1"/>
    <col min="9" max="10" width="8.88671875" style="1"/>
    <col min="11" max="11" width="11.77734375" style="1" customWidth="1"/>
    <col min="12" max="12" width="9.5546875" style="1" customWidth="1"/>
    <col min="13" max="13" width="7.77734375" style="1" bestFit="1" customWidth="1"/>
    <col min="14" max="15" width="8.88671875" style="1"/>
    <col min="16" max="16" width="9.6640625" style="1" customWidth="1"/>
    <col min="17" max="17" width="9.5546875" style="1" bestFit="1" customWidth="1"/>
    <col min="18" max="16384" width="8.6640625" style="1"/>
  </cols>
  <sheetData>
    <row r="1" spans="1:17" ht="23.45">
      <c r="A1" s="390" t="s">
        <v>0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</row>
    <row r="2" spans="1:17" ht="21">
      <c r="A2" s="391" t="s">
        <v>83</v>
      </c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  <c r="N2" s="391"/>
      <c r="O2" s="391"/>
      <c r="P2" s="391"/>
      <c r="Q2" s="391"/>
    </row>
    <row r="3" spans="1:17" ht="21">
      <c r="A3" s="392" t="s">
        <v>2</v>
      </c>
      <c r="B3" s="392"/>
      <c r="C3" s="392"/>
      <c r="D3" s="392"/>
      <c r="E3" s="392"/>
      <c r="F3" s="392"/>
      <c r="G3" s="392"/>
      <c r="H3" s="392"/>
      <c r="I3" s="392"/>
      <c r="J3" s="392"/>
      <c r="K3" s="392"/>
      <c r="L3" s="392"/>
      <c r="M3" s="392"/>
      <c r="N3" s="392"/>
      <c r="O3" s="392"/>
      <c r="P3" s="392"/>
      <c r="Q3" s="392"/>
    </row>
    <row r="4" spans="1:17" ht="16.5" customHeight="1">
      <c r="A4" s="12" t="s">
        <v>3</v>
      </c>
      <c r="B4" s="13">
        <v>1</v>
      </c>
      <c r="C4" s="14">
        <v>3</v>
      </c>
      <c r="D4" s="14">
        <v>5</v>
      </c>
      <c r="E4" s="14">
        <v>7</v>
      </c>
      <c r="F4" s="15" t="s">
        <v>4</v>
      </c>
      <c r="G4" s="14">
        <v>29</v>
      </c>
      <c r="H4" s="14">
        <v>13</v>
      </c>
      <c r="I4" s="14">
        <v>15</v>
      </c>
      <c r="J4" s="14">
        <v>17</v>
      </c>
      <c r="K4" s="14">
        <v>19</v>
      </c>
      <c r="L4" s="14">
        <v>21</v>
      </c>
      <c r="M4" s="14">
        <v>23</v>
      </c>
      <c r="N4" s="14">
        <v>25</v>
      </c>
      <c r="O4" s="16">
        <v>27</v>
      </c>
      <c r="P4" s="393" t="s">
        <v>5</v>
      </c>
      <c r="Q4" s="393" t="s">
        <v>6</v>
      </c>
    </row>
    <row r="5" spans="1:17" ht="29.45">
      <c r="A5" s="40" t="s">
        <v>7</v>
      </c>
      <c r="B5" s="17" t="s">
        <v>8</v>
      </c>
      <c r="C5" s="18" t="s">
        <v>9</v>
      </c>
      <c r="D5" s="18" t="s">
        <v>10</v>
      </c>
      <c r="E5" s="18" t="s">
        <v>11</v>
      </c>
      <c r="F5" s="19" t="s">
        <v>78</v>
      </c>
      <c r="G5" s="18" t="s">
        <v>13</v>
      </c>
      <c r="H5" s="18" t="s">
        <v>14</v>
      </c>
      <c r="I5" s="18" t="s">
        <v>15</v>
      </c>
      <c r="J5" s="18" t="s">
        <v>16</v>
      </c>
      <c r="K5" s="18" t="s">
        <v>17</v>
      </c>
      <c r="L5" s="18" t="s">
        <v>18</v>
      </c>
      <c r="M5" s="18" t="s">
        <v>19</v>
      </c>
      <c r="N5" s="18" t="s">
        <v>20</v>
      </c>
      <c r="O5" s="136" t="s">
        <v>21</v>
      </c>
      <c r="P5" s="394"/>
      <c r="Q5" s="395"/>
    </row>
    <row r="6" spans="1:17">
      <c r="A6" s="22" t="s">
        <v>22</v>
      </c>
      <c r="B6" s="23">
        <v>277</v>
      </c>
      <c r="C6" s="24">
        <v>600</v>
      </c>
      <c r="D6" s="24">
        <v>569</v>
      </c>
      <c r="E6" s="24">
        <v>253</v>
      </c>
      <c r="F6" s="24">
        <v>232</v>
      </c>
      <c r="G6" s="24">
        <v>52</v>
      </c>
      <c r="H6" s="24">
        <v>29833</v>
      </c>
      <c r="I6" s="24">
        <v>896</v>
      </c>
      <c r="J6" s="24">
        <v>458</v>
      </c>
      <c r="K6" s="24">
        <v>5792</v>
      </c>
      <c r="L6" s="24">
        <v>2595</v>
      </c>
      <c r="M6" s="24">
        <v>284</v>
      </c>
      <c r="N6" s="24">
        <v>1129</v>
      </c>
      <c r="O6" s="137">
        <v>1047</v>
      </c>
      <c r="P6" s="144">
        <f>SUM(B6:O6)</f>
        <v>44017</v>
      </c>
      <c r="Q6" s="149">
        <f>P6/P10</f>
        <v>0.63030901852965604</v>
      </c>
    </row>
    <row r="7" spans="1:17">
      <c r="A7" s="21" t="s">
        <v>23</v>
      </c>
      <c r="B7" s="23">
        <v>68</v>
      </c>
      <c r="C7" s="24">
        <v>0</v>
      </c>
      <c r="D7" s="24">
        <v>237</v>
      </c>
      <c r="E7" s="24">
        <v>68</v>
      </c>
      <c r="F7" s="24">
        <v>0</v>
      </c>
      <c r="G7" s="24">
        <v>0</v>
      </c>
      <c r="H7" s="24">
        <v>6291</v>
      </c>
      <c r="I7" s="24">
        <v>844</v>
      </c>
      <c r="J7" s="24">
        <v>250</v>
      </c>
      <c r="K7" s="24">
        <v>0</v>
      </c>
      <c r="L7" s="24">
        <v>360</v>
      </c>
      <c r="M7" s="24">
        <v>0</v>
      </c>
      <c r="N7" s="24">
        <v>774</v>
      </c>
      <c r="O7" s="137">
        <v>0</v>
      </c>
      <c r="P7" s="144">
        <f t="shared" ref="P7:P11" si="0">SUM(B7:O7)</f>
        <v>8892</v>
      </c>
      <c r="Q7" s="149">
        <f>P7/P10</f>
        <v>0.12733052667754963</v>
      </c>
    </row>
    <row r="8" spans="1:17">
      <c r="A8" s="21" t="s">
        <v>24</v>
      </c>
      <c r="B8" s="23">
        <v>0</v>
      </c>
      <c r="C8" s="24">
        <v>575</v>
      </c>
      <c r="D8" s="24">
        <v>0</v>
      </c>
      <c r="E8" s="24">
        <v>127</v>
      </c>
      <c r="F8" s="24">
        <v>89</v>
      </c>
      <c r="G8" s="24">
        <v>42</v>
      </c>
      <c r="H8" s="24">
        <v>2026</v>
      </c>
      <c r="I8" s="24">
        <v>0</v>
      </c>
      <c r="J8" s="24">
        <v>0</v>
      </c>
      <c r="K8" s="24">
        <v>2492</v>
      </c>
      <c r="L8" s="24">
        <v>397</v>
      </c>
      <c r="M8" s="24">
        <v>238</v>
      </c>
      <c r="N8" s="24">
        <v>0</v>
      </c>
      <c r="O8" s="137">
        <v>941</v>
      </c>
      <c r="P8" s="145">
        <f t="shared" si="0"/>
        <v>6927</v>
      </c>
      <c r="Q8" s="150">
        <f>P8/P10</f>
        <v>9.9192370478563455E-2</v>
      </c>
    </row>
    <row r="9" spans="1:17">
      <c r="A9" s="25" t="s">
        <v>25</v>
      </c>
      <c r="B9" s="26">
        <v>0</v>
      </c>
      <c r="C9" s="27">
        <v>0</v>
      </c>
      <c r="D9" s="27">
        <v>0</v>
      </c>
      <c r="E9" s="27">
        <v>31</v>
      </c>
      <c r="F9" s="27">
        <v>0</v>
      </c>
      <c r="G9" s="27">
        <v>0</v>
      </c>
      <c r="H9" s="27">
        <v>7971</v>
      </c>
      <c r="I9" s="27">
        <v>0</v>
      </c>
      <c r="J9" s="27">
        <v>0</v>
      </c>
      <c r="K9" s="27">
        <v>1716</v>
      </c>
      <c r="L9" s="27">
        <v>280</v>
      </c>
      <c r="M9" s="27">
        <v>0</v>
      </c>
      <c r="N9" s="27">
        <v>0</v>
      </c>
      <c r="O9" s="138">
        <v>0</v>
      </c>
      <c r="P9" s="145">
        <f t="shared" si="0"/>
        <v>9998</v>
      </c>
      <c r="Q9" s="150">
        <f>P9/P10</f>
        <v>0.14316808431423089</v>
      </c>
    </row>
    <row r="10" spans="1:17">
      <c r="A10" s="41" t="s">
        <v>26</v>
      </c>
      <c r="B10" s="42">
        <v>345</v>
      </c>
      <c r="C10" s="43">
        <v>1175</v>
      </c>
      <c r="D10" s="43">
        <v>806</v>
      </c>
      <c r="E10" s="43">
        <v>479</v>
      </c>
      <c r="F10" s="43">
        <v>321</v>
      </c>
      <c r="G10" s="43">
        <v>94</v>
      </c>
      <c r="H10" s="43">
        <v>46121</v>
      </c>
      <c r="I10" s="43">
        <v>1740</v>
      </c>
      <c r="J10" s="43">
        <v>708</v>
      </c>
      <c r="K10" s="43">
        <v>10000</v>
      </c>
      <c r="L10" s="43">
        <v>3632</v>
      </c>
      <c r="M10" s="43">
        <v>522</v>
      </c>
      <c r="N10" s="43">
        <v>1903</v>
      </c>
      <c r="O10" s="139">
        <v>1988</v>
      </c>
      <c r="P10" s="146">
        <f t="shared" si="0"/>
        <v>69834</v>
      </c>
      <c r="Q10" s="151">
        <f>SUM(Q6:Q9)</f>
        <v>1</v>
      </c>
    </row>
    <row r="11" spans="1:17">
      <c r="A11" s="28" t="s">
        <v>27</v>
      </c>
      <c r="B11" s="29">
        <v>0</v>
      </c>
      <c r="C11" s="30">
        <v>0</v>
      </c>
      <c r="D11" s="30">
        <v>2</v>
      </c>
      <c r="E11" s="30">
        <v>0</v>
      </c>
      <c r="F11" s="30">
        <v>0</v>
      </c>
      <c r="G11" s="30">
        <v>16</v>
      </c>
      <c r="H11" s="30">
        <v>41</v>
      </c>
      <c r="I11" s="30">
        <v>12</v>
      </c>
      <c r="J11" s="30">
        <v>0</v>
      </c>
      <c r="K11" s="30">
        <v>0</v>
      </c>
      <c r="L11" s="30">
        <v>2</v>
      </c>
      <c r="M11" s="30">
        <v>0</v>
      </c>
      <c r="N11" s="30">
        <v>10</v>
      </c>
      <c r="O11" s="140">
        <v>6</v>
      </c>
      <c r="P11" s="147">
        <f t="shared" si="0"/>
        <v>89</v>
      </c>
      <c r="Q11" s="143"/>
    </row>
    <row r="12" spans="1:17">
      <c r="A12" s="44" t="s">
        <v>28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6"/>
      <c r="M12" s="45"/>
      <c r="N12" s="45"/>
      <c r="O12" s="46"/>
      <c r="P12" s="148"/>
      <c r="Q12" s="47"/>
    </row>
    <row r="13" spans="1:17">
      <c r="A13" s="122" t="s">
        <v>29</v>
      </c>
      <c r="B13" s="123">
        <v>118</v>
      </c>
      <c r="C13" s="114" t="s">
        <v>30</v>
      </c>
      <c r="D13" s="115">
        <v>1345</v>
      </c>
      <c r="E13" s="114" t="s">
        <v>31</v>
      </c>
      <c r="F13" s="115">
        <v>100</v>
      </c>
      <c r="G13" s="116" t="s">
        <v>32</v>
      </c>
      <c r="H13" s="86">
        <v>140</v>
      </c>
      <c r="I13" s="396" t="s">
        <v>33</v>
      </c>
      <c r="J13" s="397"/>
      <c r="K13" s="85">
        <v>28</v>
      </c>
      <c r="L13" s="117" t="s">
        <v>34</v>
      </c>
      <c r="M13" s="84">
        <v>122</v>
      </c>
      <c r="N13" s="117" t="s">
        <v>35</v>
      </c>
      <c r="O13" s="85">
        <v>60</v>
      </c>
      <c r="P13" s="51">
        <f>B13+C14+D13+F13+H13+K13+M13+O13</f>
        <v>1913</v>
      </c>
      <c r="Q13" s="32"/>
    </row>
    <row r="14" spans="1:17">
      <c r="A14" s="31"/>
      <c r="B14" s="32"/>
      <c r="C14" s="33"/>
      <c r="D14" s="33"/>
      <c r="E14" s="33"/>
      <c r="F14" s="33"/>
      <c r="G14" s="33"/>
      <c r="H14" s="33"/>
      <c r="I14" s="33"/>
      <c r="J14" s="33"/>
      <c r="K14" s="33"/>
      <c r="L14" s="33"/>
      <c r="O14" s="52" t="s">
        <v>36</v>
      </c>
      <c r="P14" s="53">
        <v>0</v>
      </c>
      <c r="Q14" s="33"/>
    </row>
    <row r="15" spans="1:17">
      <c r="A15" s="34"/>
      <c r="B15" s="33"/>
      <c r="C15" s="33"/>
      <c r="D15" s="33"/>
      <c r="E15" s="33"/>
      <c r="F15" s="33"/>
      <c r="G15" s="33"/>
      <c r="H15" s="33"/>
      <c r="I15" s="35"/>
      <c r="J15" s="33"/>
      <c r="K15" s="33"/>
      <c r="L15" s="33"/>
      <c r="M15" s="33"/>
      <c r="N15" s="33"/>
      <c r="O15" s="36" t="s">
        <v>37</v>
      </c>
      <c r="P15" s="54">
        <f>P10+P11+P13</f>
        <v>71836</v>
      </c>
      <c r="Q15" s="32"/>
    </row>
    <row r="16" spans="1:17">
      <c r="A16" s="37"/>
      <c r="B16" s="38"/>
      <c r="C16" s="38"/>
      <c r="D16" s="38"/>
      <c r="E16" s="38"/>
      <c r="F16" s="33"/>
      <c r="G16" s="38"/>
      <c r="H16" s="38"/>
      <c r="I16" s="38"/>
      <c r="J16" s="38"/>
      <c r="K16" s="38"/>
      <c r="L16" s="38"/>
      <c r="M16" s="38"/>
      <c r="N16" s="38"/>
      <c r="O16" s="55" t="s">
        <v>38</v>
      </c>
      <c r="P16" s="51">
        <f>P63</f>
        <v>71514</v>
      </c>
      <c r="Q16" s="32"/>
    </row>
    <row r="17" spans="1:17">
      <c r="A17" s="34"/>
      <c r="B17" s="38"/>
      <c r="C17" s="38"/>
      <c r="D17" s="38"/>
      <c r="E17" s="38"/>
      <c r="F17" s="33"/>
      <c r="G17" s="38"/>
      <c r="H17" s="38" t="s">
        <v>39</v>
      </c>
      <c r="I17" s="38"/>
      <c r="J17" s="38"/>
      <c r="K17" s="38"/>
      <c r="L17" s="38"/>
      <c r="M17" s="38"/>
      <c r="N17" s="38"/>
      <c r="O17" s="55" t="s">
        <v>40</v>
      </c>
      <c r="P17" s="68">
        <f>P15-P16</f>
        <v>322</v>
      </c>
      <c r="Q17" s="32"/>
    </row>
    <row r="18" spans="1:17">
      <c r="A18" s="31" t="s">
        <v>41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 t="s">
        <v>39</v>
      </c>
      <c r="P18" s="6"/>
      <c r="Q18" s="7"/>
    </row>
    <row r="19" spans="1:17">
      <c r="A19" s="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7"/>
    </row>
    <row r="20" spans="1:17" ht="21">
      <c r="A20" s="8"/>
      <c r="B20" s="398" t="s">
        <v>42</v>
      </c>
      <c r="C20" s="399"/>
      <c r="D20" s="399"/>
      <c r="E20" s="399"/>
      <c r="F20" s="399"/>
      <c r="G20" s="399"/>
      <c r="H20" s="399"/>
      <c r="I20" s="399"/>
      <c r="J20" s="399"/>
      <c r="K20" s="399"/>
      <c r="L20" s="399"/>
      <c r="M20" s="400"/>
      <c r="N20" s="8"/>
      <c r="O20" s="8"/>
      <c r="P20" s="8"/>
      <c r="Q20" s="8"/>
    </row>
    <row r="21" spans="1:17" ht="43.5">
      <c r="B21" s="401" t="s">
        <v>43</v>
      </c>
      <c r="C21" s="402"/>
      <c r="D21" s="58" t="s">
        <v>44</v>
      </c>
      <c r="E21" s="173" t="s">
        <v>45</v>
      </c>
      <c r="F21" s="66" t="s">
        <v>46</v>
      </c>
      <c r="G21" s="67" t="s">
        <v>47</v>
      </c>
      <c r="H21" s="74" t="s">
        <v>48</v>
      </c>
      <c r="I21" s="75" t="s">
        <v>49</v>
      </c>
      <c r="J21" s="82" t="s">
        <v>22</v>
      </c>
      <c r="K21" s="83" t="s">
        <v>50</v>
      </c>
      <c r="L21" s="77" t="s">
        <v>51</v>
      </c>
      <c r="M21" s="76" t="s">
        <v>52</v>
      </c>
      <c r="P21" s="9"/>
      <c r="Q21" s="9"/>
    </row>
    <row r="22" spans="1:17" ht="18.600000000000001" customHeight="1">
      <c r="B22" s="403" t="s">
        <v>53</v>
      </c>
      <c r="C22" s="404"/>
      <c r="D22" s="128" t="s">
        <v>54</v>
      </c>
      <c r="E22" s="61">
        <f>E7+L7+H7</f>
        <v>6719</v>
      </c>
      <c r="F22" s="57">
        <f>E9+L9+H9</f>
        <v>8282</v>
      </c>
      <c r="G22" s="62">
        <f>E8+L8+H8</f>
        <v>2550</v>
      </c>
      <c r="H22" s="87">
        <f>SUM(E22:G22)</f>
        <v>17551</v>
      </c>
      <c r="I22" s="88">
        <f>(H22/H25)</f>
        <v>0.67982337219661459</v>
      </c>
      <c r="J22" s="59">
        <f>E6+L6+H6</f>
        <v>32681</v>
      </c>
      <c r="K22" s="78">
        <f>J22/J25</f>
        <v>0.74246313924165663</v>
      </c>
      <c r="L22" s="91">
        <f>SUM(H22+J22)</f>
        <v>50232</v>
      </c>
      <c r="M22" s="92">
        <f>L22/L25</f>
        <v>0.71930578228370134</v>
      </c>
      <c r="P22" s="9"/>
      <c r="Q22" s="9"/>
    </row>
    <row r="23" spans="1:17" ht="44.45" customHeight="1">
      <c r="B23" s="405" t="s">
        <v>55</v>
      </c>
      <c r="C23" s="406"/>
      <c r="D23" s="129" t="s">
        <v>56</v>
      </c>
      <c r="E23" s="63">
        <f>B7+D7+I7+J7+N7</f>
        <v>2173</v>
      </c>
      <c r="F23" s="56" t="s">
        <v>57</v>
      </c>
      <c r="G23" s="64" t="s">
        <v>57</v>
      </c>
      <c r="H23" s="89">
        <f>SUM(E23:G23)</f>
        <v>2173</v>
      </c>
      <c r="I23" s="90">
        <f>H23/H25</f>
        <v>8.4169345779912461E-2</v>
      </c>
      <c r="J23" s="60">
        <f>B6+D6+I6+J6+N6</f>
        <v>3329</v>
      </c>
      <c r="K23" s="79">
        <f>J23/J25</f>
        <v>7.5629870277392819E-2</v>
      </c>
      <c r="L23" s="93">
        <f>SUM(H23+J23)</f>
        <v>5502</v>
      </c>
      <c r="M23" s="94">
        <f>L23/L25</f>
        <v>7.8786837357161271E-2</v>
      </c>
      <c r="P23" s="9"/>
      <c r="Q23" s="9"/>
    </row>
    <row r="24" spans="1:17" ht="53.1" customHeight="1">
      <c r="B24" s="407" t="s">
        <v>58</v>
      </c>
      <c r="C24" s="408"/>
      <c r="D24" s="130" t="s">
        <v>59</v>
      </c>
      <c r="E24" s="63" t="s">
        <v>57</v>
      </c>
      <c r="F24" s="56">
        <f>K9+M9+C9+F9+G9+O9</f>
        <v>1716</v>
      </c>
      <c r="G24" s="64">
        <f>K8+M8+C8+F8+G8+O8</f>
        <v>4377</v>
      </c>
      <c r="H24" s="89">
        <f>SUM(E24:G24)</f>
        <v>6093</v>
      </c>
      <c r="I24" s="90">
        <f>H24/H25</f>
        <v>0.2360072820234729</v>
      </c>
      <c r="J24" s="60">
        <f>K6+M6+C6+F6+G6+O6</f>
        <v>8007</v>
      </c>
      <c r="K24" s="79">
        <f>J24/J25</f>
        <v>0.18190699048095055</v>
      </c>
      <c r="L24" s="93">
        <f>SUM(H24+J24)</f>
        <v>14100</v>
      </c>
      <c r="M24" s="94">
        <f>L24/L25</f>
        <v>0.20190738035913738</v>
      </c>
      <c r="P24" s="9"/>
      <c r="Q24" s="9"/>
    </row>
    <row r="25" spans="1:17" ht="18.600000000000001">
      <c r="B25" s="387" t="s">
        <v>60</v>
      </c>
      <c r="C25" s="388"/>
      <c r="D25" s="389"/>
      <c r="E25" s="69">
        <f>SUM(E22:E24)</f>
        <v>8892</v>
      </c>
      <c r="F25" s="70">
        <f>SUM(F22:F24)</f>
        <v>9998</v>
      </c>
      <c r="G25" s="71">
        <f>SUM(G22:G24)</f>
        <v>6927</v>
      </c>
      <c r="H25" s="69">
        <f>SUM(E25:G25)</f>
        <v>25817</v>
      </c>
      <c r="I25" s="73">
        <f>SUM(I22:I24)</f>
        <v>0.99999999999999989</v>
      </c>
      <c r="J25" s="72">
        <f>SUM(J22:J24)</f>
        <v>44017</v>
      </c>
      <c r="K25" s="80">
        <f>SUM(K22:K24)</f>
        <v>1</v>
      </c>
      <c r="L25" s="81">
        <f>SUM(L22:L24)</f>
        <v>69834</v>
      </c>
      <c r="M25" s="73">
        <f>SUM(M22:M24)</f>
        <v>1</v>
      </c>
      <c r="P25" s="9"/>
      <c r="Q25" s="9"/>
    </row>
    <row r="26" spans="1:17">
      <c r="A26" s="5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7"/>
    </row>
    <row r="27" spans="1:17">
      <c r="A27" s="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7"/>
    </row>
    <row r="28" spans="1:17">
      <c r="A28" s="5"/>
      <c r="B28" s="6"/>
      <c r="C28" s="6"/>
      <c r="D28" s="6"/>
      <c r="E28" s="6"/>
      <c r="F28" s="6"/>
      <c r="O28" s="6"/>
      <c r="P28" s="6"/>
      <c r="Q28" s="7"/>
    </row>
    <row r="29" spans="1:17">
      <c r="B29" s="3"/>
      <c r="C29" s="3"/>
      <c r="D29" s="3"/>
      <c r="E29" s="3"/>
      <c r="F29" s="3"/>
      <c r="O29" s="3"/>
      <c r="P29" s="3"/>
      <c r="Q29" s="3"/>
    </row>
    <row r="30" spans="1:17">
      <c r="A30" s="10" t="s">
        <v>61</v>
      </c>
      <c r="B30" s="3"/>
      <c r="C30" s="3"/>
      <c r="D30" s="3"/>
      <c r="E30" s="3"/>
      <c r="F30" s="3"/>
      <c r="O30" s="3"/>
      <c r="P30" s="3"/>
      <c r="Q30" s="3"/>
    </row>
    <row r="31" spans="1:17">
      <c r="A31" s="10" t="s">
        <v>62</v>
      </c>
      <c r="B31" s="3"/>
      <c r="C31" s="3"/>
    </row>
    <row r="32" spans="1:17" ht="23.45">
      <c r="A32" s="390" t="s">
        <v>63</v>
      </c>
      <c r="B32" s="414"/>
      <c r="C32" s="414"/>
      <c r="D32" s="414"/>
      <c r="E32" s="414"/>
      <c r="F32" s="414"/>
      <c r="G32" s="414"/>
      <c r="H32" s="414"/>
      <c r="I32" s="414"/>
      <c r="J32" s="414"/>
      <c r="K32" s="414"/>
      <c r="L32" s="414"/>
      <c r="M32" s="414"/>
      <c r="N32" s="414"/>
      <c r="O32" s="414"/>
      <c r="P32" s="414"/>
      <c r="Q32" s="414"/>
    </row>
    <row r="33" spans="1:17" ht="21">
      <c r="A33" s="392" t="s">
        <v>64</v>
      </c>
      <c r="B33" s="392"/>
      <c r="C33" s="392"/>
      <c r="D33" s="392"/>
      <c r="E33" s="392"/>
      <c r="F33" s="392"/>
      <c r="G33" s="392"/>
      <c r="H33" s="392"/>
      <c r="I33" s="392"/>
      <c r="J33" s="392"/>
      <c r="K33" s="392"/>
      <c r="L33" s="392"/>
      <c r="M33" s="392"/>
      <c r="N33" s="392"/>
      <c r="O33" s="392"/>
      <c r="P33" s="392"/>
      <c r="Q33" s="392"/>
    </row>
    <row r="34" spans="1:17" ht="21">
      <c r="A34" s="412" t="str">
        <f>A50&amp;" to "&amp;A2</f>
        <v>September 1, 2024 to October 1, 2024</v>
      </c>
      <c r="B34" s="412"/>
      <c r="C34" s="412"/>
      <c r="D34" s="412"/>
      <c r="E34" s="412"/>
      <c r="F34" s="412"/>
      <c r="G34" s="412"/>
      <c r="H34" s="412"/>
      <c r="I34" s="412"/>
      <c r="J34" s="412"/>
      <c r="K34" s="412"/>
      <c r="L34" s="412"/>
      <c r="M34" s="412"/>
      <c r="N34" s="412"/>
      <c r="O34" s="412"/>
      <c r="P34" s="412"/>
      <c r="Q34" s="412"/>
    </row>
    <row r="35" spans="1:17" ht="21">
      <c r="A35" s="392" t="s">
        <v>65</v>
      </c>
      <c r="B35" s="392"/>
      <c r="C35" s="392"/>
      <c r="D35" s="392"/>
      <c r="E35" s="392"/>
      <c r="F35" s="392"/>
      <c r="G35" s="392"/>
      <c r="H35" s="392"/>
      <c r="I35" s="392"/>
      <c r="J35" s="392"/>
      <c r="K35" s="392"/>
      <c r="L35" s="392"/>
      <c r="M35" s="392"/>
      <c r="N35" s="392"/>
      <c r="O35" s="392"/>
      <c r="P35" s="392"/>
      <c r="Q35" s="392"/>
    </row>
    <row r="36" spans="1:17">
      <c r="A36" s="12"/>
      <c r="B36" s="13">
        <v>1</v>
      </c>
      <c r="C36" s="14">
        <v>3</v>
      </c>
      <c r="D36" s="14">
        <v>5</v>
      </c>
      <c r="E36" s="14">
        <v>7</v>
      </c>
      <c r="F36" s="15" t="s">
        <v>4</v>
      </c>
      <c r="G36" s="14">
        <v>29</v>
      </c>
      <c r="H36" s="14">
        <v>13</v>
      </c>
      <c r="I36" s="14">
        <v>15</v>
      </c>
      <c r="J36" s="14">
        <v>17</v>
      </c>
      <c r="K36" s="14">
        <v>19</v>
      </c>
      <c r="L36" s="14">
        <v>21</v>
      </c>
      <c r="M36" s="14">
        <v>23</v>
      </c>
      <c r="N36" s="14">
        <v>25</v>
      </c>
      <c r="O36" s="16">
        <v>27</v>
      </c>
      <c r="P36" s="393" t="s">
        <v>5</v>
      </c>
    </row>
    <row r="37" spans="1:17" ht="29.45">
      <c r="A37" s="40" t="s">
        <v>67</v>
      </c>
      <c r="B37" s="17" t="s">
        <v>8</v>
      </c>
      <c r="C37" s="18" t="s">
        <v>9</v>
      </c>
      <c r="D37" s="18" t="s">
        <v>10</v>
      </c>
      <c r="E37" s="18" t="s">
        <v>11</v>
      </c>
      <c r="F37" s="19" t="s">
        <v>78</v>
      </c>
      <c r="G37" s="18" t="s">
        <v>68</v>
      </c>
      <c r="H37" s="18" t="s">
        <v>14</v>
      </c>
      <c r="I37" s="18" t="s">
        <v>15</v>
      </c>
      <c r="J37" s="18" t="s">
        <v>16</v>
      </c>
      <c r="K37" s="18" t="s">
        <v>17</v>
      </c>
      <c r="L37" s="18" t="s">
        <v>18</v>
      </c>
      <c r="M37" s="18" t="s">
        <v>19</v>
      </c>
      <c r="N37" s="18" t="s">
        <v>20</v>
      </c>
      <c r="O37" s="20" t="s">
        <v>21</v>
      </c>
      <c r="P37" s="394"/>
    </row>
    <row r="38" spans="1:17">
      <c r="A38" s="174" t="s">
        <v>22</v>
      </c>
      <c r="B38" s="95">
        <f t="shared" ref="B38:P38" si="1">IF(B6= 0,0,(B6-B54)/B54)</f>
        <v>7.2727272727272727E-3</v>
      </c>
      <c r="C38" s="95">
        <f t="shared" si="1"/>
        <v>1.0101010101010102E-2</v>
      </c>
      <c r="D38" s="95">
        <f t="shared" si="1"/>
        <v>3.5273368606701938E-3</v>
      </c>
      <c r="E38" s="95">
        <f t="shared" si="1"/>
        <v>-3.937007874015748E-3</v>
      </c>
      <c r="F38" s="95">
        <f t="shared" si="1"/>
        <v>-4.2918454935622317E-3</v>
      </c>
      <c r="G38" s="95">
        <f t="shared" si="1"/>
        <v>0</v>
      </c>
      <c r="H38" s="95">
        <f t="shared" si="1"/>
        <v>6.4435598137777481E-3</v>
      </c>
      <c r="I38" s="95">
        <f t="shared" si="1"/>
        <v>0</v>
      </c>
      <c r="J38" s="95">
        <f t="shared" si="1"/>
        <v>1.1037527593818985E-2</v>
      </c>
      <c r="K38" s="95">
        <f t="shared" si="1"/>
        <v>5.2065255119750084E-3</v>
      </c>
      <c r="L38" s="95">
        <f t="shared" si="1"/>
        <v>1.0514018691588784E-2</v>
      </c>
      <c r="M38" s="95">
        <f t="shared" si="1"/>
        <v>3.5335689045936395E-3</v>
      </c>
      <c r="N38" s="95">
        <f t="shared" si="1"/>
        <v>1.7746228926353151E-3</v>
      </c>
      <c r="O38" s="96">
        <f t="shared" si="1"/>
        <v>1.0617760617760617E-2</v>
      </c>
      <c r="P38" s="112">
        <f t="shared" si="1"/>
        <v>6.2868638836815873E-3</v>
      </c>
    </row>
    <row r="39" spans="1:17">
      <c r="A39" s="175" t="s">
        <v>24</v>
      </c>
      <c r="B39" s="95">
        <f t="shared" ref="B39:P39" si="2">IF(B8= 0,0,(B8-B56)/B56)</f>
        <v>0</v>
      </c>
      <c r="C39" s="95">
        <f t="shared" si="2"/>
        <v>5.244755244755245E-3</v>
      </c>
      <c r="D39" s="95">
        <f t="shared" si="2"/>
        <v>0</v>
      </c>
      <c r="E39" s="95">
        <f t="shared" si="2"/>
        <v>1.6E-2</v>
      </c>
      <c r="F39" s="95">
        <f t="shared" si="2"/>
        <v>1.1363636363636364E-2</v>
      </c>
      <c r="G39" s="95">
        <f t="shared" si="2"/>
        <v>0</v>
      </c>
      <c r="H39" s="95">
        <f t="shared" si="2"/>
        <v>1.2999999999999999E-2</v>
      </c>
      <c r="I39" s="95">
        <f t="shared" si="2"/>
        <v>0</v>
      </c>
      <c r="J39" s="95">
        <f t="shared" si="2"/>
        <v>0</v>
      </c>
      <c r="K39" s="95">
        <f t="shared" si="2"/>
        <v>1.2053033346725592E-3</v>
      </c>
      <c r="L39" s="95">
        <f t="shared" si="2"/>
        <v>1.0178117048346057E-2</v>
      </c>
      <c r="M39" s="95">
        <f t="shared" si="2"/>
        <v>-2.4590163934426229E-2</v>
      </c>
      <c r="N39" s="95">
        <f t="shared" si="2"/>
        <v>0</v>
      </c>
      <c r="O39" s="96">
        <f t="shared" si="2"/>
        <v>-7.3839662447257384E-3</v>
      </c>
      <c r="P39" s="112">
        <f t="shared" si="2"/>
        <v>3.767569917403275E-3</v>
      </c>
    </row>
    <row r="40" spans="1:17">
      <c r="A40" s="175" t="s">
        <v>70</v>
      </c>
      <c r="B40" s="95">
        <f t="shared" ref="B40:P40" si="3">IF(B7= 0,0,(B7-B55)/B55)</f>
        <v>0</v>
      </c>
      <c r="C40" s="95">
        <f t="shared" si="3"/>
        <v>0</v>
      </c>
      <c r="D40" s="95">
        <f t="shared" si="3"/>
        <v>2.1551724137931036E-2</v>
      </c>
      <c r="E40" s="95">
        <f t="shared" si="3"/>
        <v>-1.4492753623188406E-2</v>
      </c>
      <c r="F40" s="95">
        <f t="shared" si="3"/>
        <v>0</v>
      </c>
      <c r="G40" s="95">
        <f t="shared" si="3"/>
        <v>0</v>
      </c>
      <c r="H40" s="95">
        <f t="shared" si="3"/>
        <v>8.658008658008658E-3</v>
      </c>
      <c r="I40" s="95">
        <f t="shared" si="3"/>
        <v>5.9594755661501785E-3</v>
      </c>
      <c r="J40" s="95">
        <f t="shared" si="3"/>
        <v>1.2145748987854251E-2</v>
      </c>
      <c r="K40" s="95">
        <f t="shared" si="3"/>
        <v>0</v>
      </c>
      <c r="L40" s="95">
        <f t="shared" si="3"/>
        <v>2.564102564102564E-2</v>
      </c>
      <c r="M40" s="95">
        <f t="shared" si="3"/>
        <v>0</v>
      </c>
      <c r="N40" s="95">
        <f t="shared" si="3"/>
        <v>-1.6518424396442185E-2</v>
      </c>
      <c r="O40" s="96">
        <f t="shared" si="3"/>
        <v>0</v>
      </c>
      <c r="P40" s="112">
        <f t="shared" si="3"/>
        <v>7.0215175537938846E-3</v>
      </c>
    </row>
    <row r="41" spans="1:17">
      <c r="A41" s="176" t="s">
        <v>25</v>
      </c>
      <c r="B41" s="102">
        <f t="shared" ref="B41:P41" si="4">IF(B9= 0,0,(B9-B57)/B57)</f>
        <v>0</v>
      </c>
      <c r="C41" s="102">
        <f t="shared" si="4"/>
        <v>0</v>
      </c>
      <c r="D41" s="102">
        <f t="shared" si="4"/>
        <v>0</v>
      </c>
      <c r="E41" s="102">
        <f t="shared" si="4"/>
        <v>3.3333333333333333E-2</v>
      </c>
      <c r="F41" s="102">
        <f t="shared" si="4"/>
        <v>0</v>
      </c>
      <c r="G41" s="102">
        <f t="shared" si="4"/>
        <v>0</v>
      </c>
      <c r="H41" s="102">
        <f t="shared" si="4"/>
        <v>-3.8740314921269681E-3</v>
      </c>
      <c r="I41" s="102">
        <f t="shared" si="4"/>
        <v>0</v>
      </c>
      <c r="J41" s="102">
        <f t="shared" si="4"/>
        <v>0</v>
      </c>
      <c r="K41" s="102">
        <f t="shared" si="4"/>
        <v>-4.0626813697040047E-3</v>
      </c>
      <c r="L41" s="102">
        <f t="shared" si="4"/>
        <v>-7.0921985815602835E-3</v>
      </c>
      <c r="M41" s="102">
        <f t="shared" si="4"/>
        <v>0</v>
      </c>
      <c r="N41" s="102">
        <f t="shared" si="4"/>
        <v>0</v>
      </c>
      <c r="O41" s="103">
        <f t="shared" si="4"/>
        <v>0</v>
      </c>
      <c r="P41" s="113">
        <f t="shared" si="4"/>
        <v>-3.8856231941815284E-3</v>
      </c>
    </row>
    <row r="42" spans="1:17">
      <c r="A42" s="108" t="s">
        <v>26</v>
      </c>
      <c r="B42" s="109">
        <f t="shared" ref="B42:P42" si="5">(B10-B58)/B58</f>
        <v>5.8309037900874635E-3</v>
      </c>
      <c r="C42" s="109">
        <f t="shared" si="5"/>
        <v>7.7186963979416811E-3</v>
      </c>
      <c r="D42" s="109">
        <f t="shared" si="5"/>
        <v>8.7609511889862324E-3</v>
      </c>
      <c r="E42" s="109">
        <f t="shared" si="5"/>
        <v>2.0920502092050207E-3</v>
      </c>
      <c r="F42" s="109">
        <f t="shared" si="5"/>
        <v>0</v>
      </c>
      <c r="G42" s="109">
        <f t="shared" si="5"/>
        <v>0</v>
      </c>
      <c r="H42" s="109">
        <f t="shared" si="5"/>
        <v>5.2309234759486496E-3</v>
      </c>
      <c r="I42" s="109">
        <f t="shared" si="5"/>
        <v>2.881844380403458E-3</v>
      </c>
      <c r="J42" s="109">
        <f t="shared" si="5"/>
        <v>1.1428571428571429E-2</v>
      </c>
      <c r="K42" s="109">
        <f t="shared" si="5"/>
        <v>2.6067776218167233E-3</v>
      </c>
      <c r="L42" s="109">
        <f t="shared" si="5"/>
        <v>1.0573177518085699E-2</v>
      </c>
      <c r="M42" s="109">
        <f t="shared" si="5"/>
        <v>-9.4876660341555973E-3</v>
      </c>
      <c r="N42" s="109">
        <f t="shared" si="5"/>
        <v>-5.7471264367816091E-3</v>
      </c>
      <c r="O42" s="110">
        <f t="shared" si="5"/>
        <v>2.0161290322580645E-3</v>
      </c>
      <c r="P42" s="111">
        <f t="shared" si="5"/>
        <v>4.6611998273629694E-3</v>
      </c>
    </row>
    <row r="43" spans="1:17">
      <c r="A43" s="104" t="s">
        <v>27</v>
      </c>
      <c r="B43" s="105">
        <f>IF(B59=0,0,((B11-B59)/B59))</f>
        <v>0</v>
      </c>
      <c r="C43" s="105">
        <f>IF(C11=0,0,((C11-C59)/C59))</f>
        <v>0</v>
      </c>
      <c r="D43" s="105">
        <f>IF(D11=0,0,((D11-D59)/D59))</f>
        <v>0</v>
      </c>
      <c r="E43" s="105">
        <f>IF(E59=0,0,((E11-E59)/E59))</f>
        <v>0</v>
      </c>
      <c r="F43" s="105">
        <f>IF(F11=0,0,((F11-F59)/F59))</f>
        <v>0</v>
      </c>
      <c r="G43" s="105">
        <f>IF(G11=0,0,((G11-G59)/G59))</f>
        <v>-5.8823529411764705E-2</v>
      </c>
      <c r="H43" s="105">
        <f>IF(H11=0,0,((H11-H59)/H59))</f>
        <v>-2.3809523809523808E-2</v>
      </c>
      <c r="I43" s="105">
        <f>IF(I11=0,0,((I11-I59)/I59))</f>
        <v>0</v>
      </c>
      <c r="J43" s="105">
        <f>IF(J59=0,0,((J11-J59)/J59))</f>
        <v>0</v>
      </c>
      <c r="K43" s="105">
        <f>IF(K59=0,0,((K11-K59)/K59))</f>
        <v>0</v>
      </c>
      <c r="L43" s="105">
        <f>IF(L11=0,0,((L11-L59)/L59))</f>
        <v>0</v>
      </c>
      <c r="M43" s="105">
        <f>IF(M11=0,0,((M11-M59)/M59))</f>
        <v>0</v>
      </c>
      <c r="N43" s="105">
        <f>IF(N11=0,0,((N11-N59)/N59))</f>
        <v>0</v>
      </c>
      <c r="O43" s="106">
        <f>IF(O11=0,0,((O11-O59)/O59))</f>
        <v>-0.14285714285714285</v>
      </c>
      <c r="P43" s="107">
        <f>IF(P11=0,0,((P11-P59)/P59))</f>
        <v>-3.2608695652173912E-2</v>
      </c>
      <c r="Q43"/>
    </row>
    <row r="44" spans="1:17">
      <c r="A44" s="48" t="s">
        <v>28</v>
      </c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0"/>
      <c r="M44" s="49"/>
      <c r="N44" s="49"/>
      <c r="O44" s="50"/>
      <c r="P44" s="118"/>
      <c r="Q44"/>
    </row>
    <row r="45" spans="1:17">
      <c r="A45" s="124" t="s">
        <v>29</v>
      </c>
      <c r="B45" s="119">
        <f>(B13-B61)/B61</f>
        <v>0</v>
      </c>
      <c r="C45" s="125" t="s">
        <v>30</v>
      </c>
      <c r="D45" s="119">
        <f>(D13-D61)/D61</f>
        <v>7.4404761904761901E-4</v>
      </c>
      <c r="E45" s="125" t="s">
        <v>31</v>
      </c>
      <c r="F45" s="119">
        <f>(F13-F61)/F61</f>
        <v>0</v>
      </c>
      <c r="G45" s="125" t="s">
        <v>32</v>
      </c>
      <c r="H45" s="119">
        <f>(H13-H61)/H61</f>
        <v>-7.0921985815602835E-3</v>
      </c>
      <c r="I45" s="410" t="s">
        <v>33</v>
      </c>
      <c r="J45" s="411"/>
      <c r="K45" s="119">
        <f>(K13-K61)/K61</f>
        <v>3.7037037037037035E-2</v>
      </c>
      <c r="L45" s="125" t="s">
        <v>34</v>
      </c>
      <c r="M45" s="120">
        <f>(M13-M61)/M61</f>
        <v>-1.6129032258064516E-2</v>
      </c>
      <c r="N45" s="125" t="s">
        <v>35</v>
      </c>
      <c r="O45" s="119">
        <f>(O13-O61)/O61</f>
        <v>3.4482758620689655E-2</v>
      </c>
      <c r="P45" s="126">
        <f>(P13-P61)/P61</f>
        <v>5.2301255230125519E-4</v>
      </c>
    </row>
    <row r="46" spans="1:17">
      <c r="A46" s="34"/>
      <c r="B46" s="97"/>
      <c r="C46" s="98"/>
      <c r="D46" s="98"/>
      <c r="E46" s="98"/>
      <c r="F46" s="98"/>
      <c r="G46" s="98"/>
      <c r="H46" s="98"/>
      <c r="I46" s="98"/>
      <c r="J46" s="98"/>
      <c r="K46" s="98"/>
      <c r="L46" s="98"/>
      <c r="O46" s="99" t="s">
        <v>40</v>
      </c>
      <c r="P46" s="127">
        <f>IF(P63=0,0,((P15-P63)/P63))</f>
        <v>4.5026148726123559E-3</v>
      </c>
    </row>
    <row r="47" spans="1:17" customFormat="1" ht="12.6"/>
    <row r="48" spans="1:17">
      <c r="A48" s="99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39"/>
      <c r="N48" s="97"/>
      <c r="O48" s="97"/>
      <c r="Q48" s="11"/>
    </row>
    <row r="49" spans="1:17" ht="23.45">
      <c r="A49" s="390" t="s">
        <v>0</v>
      </c>
      <c r="B49" s="390"/>
      <c r="C49" s="390"/>
      <c r="D49" s="390"/>
      <c r="E49" s="390"/>
      <c r="F49" s="390"/>
      <c r="G49" s="390"/>
      <c r="H49" s="390"/>
      <c r="I49" s="390"/>
      <c r="J49" s="390"/>
      <c r="K49" s="390"/>
      <c r="L49" s="390"/>
      <c r="M49" s="390"/>
      <c r="N49" s="390"/>
      <c r="O49" s="390"/>
      <c r="P49" s="390"/>
      <c r="Q49" s="390"/>
    </row>
    <row r="50" spans="1:17" ht="21">
      <c r="A50" s="391" t="s">
        <v>84</v>
      </c>
      <c r="B50" s="391"/>
      <c r="C50" s="391"/>
      <c r="D50" s="391"/>
      <c r="E50" s="391"/>
      <c r="F50" s="391"/>
      <c r="G50" s="391"/>
      <c r="H50" s="391"/>
      <c r="I50" s="391"/>
      <c r="J50" s="391"/>
      <c r="K50" s="391"/>
      <c r="L50" s="391"/>
      <c r="M50" s="391"/>
      <c r="N50" s="391"/>
      <c r="O50" s="391"/>
      <c r="P50" s="391"/>
      <c r="Q50" s="391"/>
    </row>
    <row r="51" spans="1:17" ht="21">
      <c r="A51" s="392" t="s">
        <v>2</v>
      </c>
      <c r="B51" s="392"/>
      <c r="C51" s="392"/>
      <c r="D51" s="392"/>
      <c r="E51" s="392"/>
      <c r="F51" s="392"/>
      <c r="G51" s="392"/>
      <c r="H51" s="392"/>
      <c r="I51" s="392"/>
      <c r="J51" s="392"/>
      <c r="K51" s="392"/>
      <c r="L51" s="392"/>
      <c r="M51" s="392"/>
      <c r="N51" s="392"/>
      <c r="O51" s="392"/>
      <c r="P51" s="392"/>
      <c r="Q51" s="392"/>
    </row>
    <row r="52" spans="1:17">
      <c r="A52" s="12" t="s">
        <v>3</v>
      </c>
      <c r="B52" s="13">
        <v>1</v>
      </c>
      <c r="C52" s="14">
        <v>3</v>
      </c>
      <c r="D52" s="14">
        <v>5</v>
      </c>
      <c r="E52" s="14">
        <v>7</v>
      </c>
      <c r="F52" s="15" t="s">
        <v>72</v>
      </c>
      <c r="G52" s="14">
        <v>29</v>
      </c>
      <c r="H52" s="14">
        <v>13</v>
      </c>
      <c r="I52" s="14">
        <v>15</v>
      </c>
      <c r="J52" s="14">
        <v>17</v>
      </c>
      <c r="K52" s="14">
        <v>19</v>
      </c>
      <c r="L52" s="14">
        <v>21</v>
      </c>
      <c r="M52" s="14">
        <v>23</v>
      </c>
      <c r="N52" s="14">
        <v>25</v>
      </c>
      <c r="O52" s="135">
        <v>27</v>
      </c>
      <c r="P52" s="393" t="s">
        <v>5</v>
      </c>
      <c r="Q52" s="393" t="s">
        <v>6</v>
      </c>
    </row>
    <row r="53" spans="1:17" ht="29.45">
      <c r="A53" s="40" t="s">
        <v>7</v>
      </c>
      <c r="B53" s="17" t="s">
        <v>8</v>
      </c>
      <c r="C53" s="18" t="s">
        <v>9</v>
      </c>
      <c r="D53" s="18" t="s">
        <v>10</v>
      </c>
      <c r="E53" s="18" t="s">
        <v>11</v>
      </c>
      <c r="F53" s="19" t="s">
        <v>78</v>
      </c>
      <c r="G53" s="18" t="s">
        <v>13</v>
      </c>
      <c r="H53" s="18" t="s">
        <v>14</v>
      </c>
      <c r="I53" s="18" t="s">
        <v>15</v>
      </c>
      <c r="J53" s="18" t="s">
        <v>16</v>
      </c>
      <c r="K53" s="18" t="s">
        <v>17</v>
      </c>
      <c r="L53" s="18" t="s">
        <v>18</v>
      </c>
      <c r="M53" s="18" t="s">
        <v>19</v>
      </c>
      <c r="N53" s="18" t="s">
        <v>20</v>
      </c>
      <c r="O53" s="136" t="s">
        <v>21</v>
      </c>
      <c r="P53" s="394"/>
      <c r="Q53" s="395"/>
    </row>
    <row r="54" spans="1:17">
      <c r="A54" s="22" t="s">
        <v>22</v>
      </c>
      <c r="B54" s="23">
        <v>275</v>
      </c>
      <c r="C54" s="24">
        <v>594</v>
      </c>
      <c r="D54" s="24">
        <v>567</v>
      </c>
      <c r="E54" s="24">
        <v>254</v>
      </c>
      <c r="F54" s="24">
        <v>233</v>
      </c>
      <c r="G54" s="24">
        <v>52</v>
      </c>
      <c r="H54" s="24">
        <v>29642</v>
      </c>
      <c r="I54" s="24">
        <v>896</v>
      </c>
      <c r="J54" s="24">
        <v>453</v>
      </c>
      <c r="K54" s="24">
        <v>5762</v>
      </c>
      <c r="L54" s="24">
        <v>2568</v>
      </c>
      <c r="M54" s="24">
        <v>283</v>
      </c>
      <c r="N54" s="24">
        <v>1127</v>
      </c>
      <c r="O54" s="137">
        <v>1036</v>
      </c>
      <c r="P54" s="144">
        <v>43742</v>
      </c>
      <c r="Q54" s="149">
        <f>P54/P58</f>
        <v>0.62929074953244135</v>
      </c>
    </row>
    <row r="55" spans="1:17">
      <c r="A55" s="21" t="s">
        <v>23</v>
      </c>
      <c r="B55" s="23">
        <v>68</v>
      </c>
      <c r="C55" s="24">
        <v>0</v>
      </c>
      <c r="D55" s="24">
        <v>232</v>
      </c>
      <c r="E55" s="24">
        <v>69</v>
      </c>
      <c r="F55" s="24">
        <v>0</v>
      </c>
      <c r="G55" s="24">
        <v>0</v>
      </c>
      <c r="H55" s="24">
        <v>6237</v>
      </c>
      <c r="I55" s="24">
        <v>839</v>
      </c>
      <c r="J55" s="24">
        <v>247</v>
      </c>
      <c r="K55" s="24">
        <v>0</v>
      </c>
      <c r="L55" s="24">
        <v>351</v>
      </c>
      <c r="M55" s="24">
        <v>0</v>
      </c>
      <c r="N55" s="24">
        <v>787</v>
      </c>
      <c r="O55" s="137">
        <v>0</v>
      </c>
      <c r="P55" s="144">
        <v>8830</v>
      </c>
      <c r="Q55" s="149">
        <f>P55/P58</f>
        <v>0.12703208171486116</v>
      </c>
    </row>
    <row r="56" spans="1:17">
      <c r="A56" s="21" t="s">
        <v>24</v>
      </c>
      <c r="B56" s="23">
        <v>0</v>
      </c>
      <c r="C56" s="24">
        <v>572</v>
      </c>
      <c r="D56" s="24">
        <v>0</v>
      </c>
      <c r="E56" s="24">
        <v>125</v>
      </c>
      <c r="F56" s="24">
        <v>88</v>
      </c>
      <c r="G56" s="24">
        <v>42</v>
      </c>
      <c r="H56" s="24">
        <v>2000</v>
      </c>
      <c r="I56" s="24">
        <v>0</v>
      </c>
      <c r="J56" s="24">
        <v>0</v>
      </c>
      <c r="K56" s="24">
        <v>2489</v>
      </c>
      <c r="L56" s="24">
        <v>393</v>
      </c>
      <c r="M56" s="24">
        <v>244</v>
      </c>
      <c r="N56" s="24">
        <v>0</v>
      </c>
      <c r="O56" s="137">
        <v>948</v>
      </c>
      <c r="P56" s="145">
        <v>6901</v>
      </c>
      <c r="Q56" s="150">
        <f>P56/P58</f>
        <v>9.9280679038987199E-2</v>
      </c>
    </row>
    <row r="57" spans="1:17">
      <c r="A57" s="25" t="s">
        <v>25</v>
      </c>
      <c r="B57" s="26">
        <v>0</v>
      </c>
      <c r="C57" s="27">
        <v>0</v>
      </c>
      <c r="D57" s="27">
        <v>0</v>
      </c>
      <c r="E57" s="27">
        <v>30</v>
      </c>
      <c r="F57" s="27">
        <v>0</v>
      </c>
      <c r="G57" s="27">
        <v>0</v>
      </c>
      <c r="H57" s="27">
        <v>8002</v>
      </c>
      <c r="I57" s="27">
        <v>0</v>
      </c>
      <c r="J57" s="27">
        <v>0</v>
      </c>
      <c r="K57" s="27">
        <v>1723</v>
      </c>
      <c r="L57" s="27">
        <v>282</v>
      </c>
      <c r="M57" s="27">
        <v>0</v>
      </c>
      <c r="N57" s="27">
        <v>0</v>
      </c>
      <c r="O57" s="138">
        <v>0</v>
      </c>
      <c r="P57" s="145">
        <v>10037</v>
      </c>
      <c r="Q57" s="150">
        <f>P57/P58</f>
        <v>0.14439648971371025</v>
      </c>
    </row>
    <row r="58" spans="1:17">
      <c r="A58" s="41" t="s">
        <v>26</v>
      </c>
      <c r="B58" s="42">
        <v>343</v>
      </c>
      <c r="C58" s="43">
        <v>1166</v>
      </c>
      <c r="D58" s="43">
        <v>799</v>
      </c>
      <c r="E58" s="43">
        <v>478</v>
      </c>
      <c r="F58" s="43">
        <v>321</v>
      </c>
      <c r="G58" s="43">
        <v>94</v>
      </c>
      <c r="H58" s="43">
        <v>45881</v>
      </c>
      <c r="I58" s="43">
        <v>1735</v>
      </c>
      <c r="J58" s="43">
        <v>700</v>
      </c>
      <c r="K58" s="43">
        <v>9974</v>
      </c>
      <c r="L58" s="43">
        <v>3594</v>
      </c>
      <c r="M58" s="43">
        <v>527</v>
      </c>
      <c r="N58" s="43">
        <v>1914</v>
      </c>
      <c r="O58" s="139">
        <v>1984</v>
      </c>
      <c r="P58" s="146">
        <v>69510</v>
      </c>
      <c r="Q58" s="151">
        <f>SUM(Q54:Q57)</f>
        <v>0.99999999999999989</v>
      </c>
    </row>
    <row r="59" spans="1:17">
      <c r="A59" s="28" t="s">
        <v>27</v>
      </c>
      <c r="B59" s="29">
        <v>0</v>
      </c>
      <c r="C59" s="30">
        <v>0</v>
      </c>
      <c r="D59" s="30">
        <v>2</v>
      </c>
      <c r="E59" s="30">
        <v>0</v>
      </c>
      <c r="F59" s="30">
        <v>0</v>
      </c>
      <c r="G59" s="30">
        <v>17</v>
      </c>
      <c r="H59" s="30">
        <v>42</v>
      </c>
      <c r="I59" s="30">
        <v>12</v>
      </c>
      <c r="J59" s="30">
        <v>0</v>
      </c>
      <c r="K59" s="30">
        <v>0</v>
      </c>
      <c r="L59" s="30">
        <v>2</v>
      </c>
      <c r="M59" s="30">
        <v>0</v>
      </c>
      <c r="N59" s="30">
        <v>10</v>
      </c>
      <c r="O59" s="140">
        <v>7</v>
      </c>
      <c r="P59" s="147">
        <v>92</v>
      </c>
      <c r="Q59" s="143"/>
    </row>
    <row r="60" spans="1:17">
      <c r="A60" s="44" t="s">
        <v>28</v>
      </c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6"/>
      <c r="M60" s="45"/>
      <c r="N60" s="45"/>
      <c r="O60" s="46"/>
      <c r="P60" s="148"/>
      <c r="Q60" s="47"/>
    </row>
    <row r="61" spans="1:17">
      <c r="A61" s="122" t="s">
        <v>29</v>
      </c>
      <c r="B61" s="123">
        <v>118</v>
      </c>
      <c r="C61" s="114" t="s">
        <v>30</v>
      </c>
      <c r="D61" s="115">
        <v>1344</v>
      </c>
      <c r="E61" s="114" t="s">
        <v>31</v>
      </c>
      <c r="F61" s="115">
        <v>100</v>
      </c>
      <c r="G61" s="116" t="s">
        <v>32</v>
      </c>
      <c r="H61" s="86">
        <v>141</v>
      </c>
      <c r="I61" s="396" t="s">
        <v>33</v>
      </c>
      <c r="J61" s="397"/>
      <c r="K61" s="85">
        <v>27</v>
      </c>
      <c r="L61" s="117" t="s">
        <v>34</v>
      </c>
      <c r="M61" s="84">
        <v>124</v>
      </c>
      <c r="N61" s="117" t="s">
        <v>35</v>
      </c>
      <c r="O61" s="85">
        <v>58</v>
      </c>
      <c r="P61" s="51">
        <v>1912</v>
      </c>
      <c r="Q61" s="32"/>
    </row>
    <row r="62" spans="1:17">
      <c r="A62" s="31"/>
      <c r="B62" s="32"/>
      <c r="C62" s="33"/>
      <c r="D62" s="33"/>
      <c r="E62" s="33"/>
      <c r="F62" s="33"/>
      <c r="G62" s="33"/>
      <c r="H62" s="33"/>
      <c r="I62" s="33"/>
      <c r="J62" s="33"/>
      <c r="K62" s="33"/>
      <c r="L62" s="33"/>
      <c r="O62" s="52" t="s">
        <v>36</v>
      </c>
      <c r="P62" s="53">
        <v>0</v>
      </c>
      <c r="Q62" s="33"/>
    </row>
    <row r="63" spans="1:17">
      <c r="A63" s="34"/>
      <c r="B63" s="33"/>
      <c r="C63" s="33"/>
      <c r="D63" s="33"/>
      <c r="E63" s="33"/>
      <c r="F63" s="33"/>
      <c r="G63" s="33"/>
      <c r="H63" s="33"/>
      <c r="I63" s="35"/>
      <c r="J63" s="33"/>
      <c r="K63" s="33"/>
      <c r="L63" s="33"/>
      <c r="M63" s="33"/>
      <c r="N63" s="33"/>
      <c r="O63" s="36" t="s">
        <v>75</v>
      </c>
      <c r="P63" s="54">
        <v>71514</v>
      </c>
      <c r="Q63" s="32"/>
    </row>
    <row r="64" spans="1:17">
      <c r="A64" s="37"/>
      <c r="B64" s="38"/>
      <c r="C64" s="38"/>
      <c r="D64" s="38"/>
      <c r="E64" s="38"/>
      <c r="F64" s="33"/>
      <c r="G64" s="38"/>
      <c r="H64" s="38"/>
      <c r="I64" s="38"/>
      <c r="J64" s="38"/>
      <c r="K64" s="38"/>
      <c r="L64" s="38"/>
      <c r="M64" s="38"/>
      <c r="N64" s="38"/>
      <c r="O64" s="55" t="s">
        <v>38</v>
      </c>
      <c r="P64" s="51">
        <v>71228</v>
      </c>
      <c r="Q64" s="32"/>
    </row>
    <row r="65" spans="1:17">
      <c r="A65" s="34"/>
      <c r="B65" s="38"/>
      <c r="C65" s="38"/>
      <c r="D65" s="38"/>
      <c r="E65" s="38"/>
      <c r="F65" s="33"/>
      <c r="G65" s="38"/>
      <c r="H65" s="38" t="s">
        <v>39</v>
      </c>
      <c r="I65" s="38"/>
      <c r="J65" s="38"/>
      <c r="K65" s="38"/>
      <c r="L65" s="38"/>
      <c r="M65" s="38"/>
      <c r="N65" s="38"/>
      <c r="O65" s="55" t="s">
        <v>40</v>
      </c>
      <c r="P65" s="68">
        <v>286</v>
      </c>
      <c r="Q65" s="32"/>
    </row>
    <row r="66" spans="1:17">
      <c r="A66" s="5"/>
      <c r="B66" s="6"/>
      <c r="C66" s="6"/>
      <c r="D66" s="6"/>
      <c r="E66" s="6"/>
      <c r="F66" s="4"/>
      <c r="G66" s="6"/>
      <c r="H66" s="6"/>
      <c r="I66" s="6"/>
      <c r="J66" s="6"/>
      <c r="K66" s="6"/>
      <c r="L66" s="6"/>
      <c r="M66" s="6"/>
      <c r="N66" s="6"/>
      <c r="O66" s="6"/>
      <c r="P66" s="6"/>
      <c r="Q66" s="7"/>
    </row>
    <row r="67" spans="1:17">
      <c r="A67" s="2" t="s">
        <v>41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 t="s">
        <v>39</v>
      </c>
      <c r="P67" s="6"/>
      <c r="Q67" s="7"/>
    </row>
    <row r="68" spans="1:17">
      <c r="A68" s="3"/>
    </row>
  </sheetData>
  <mergeCells count="24">
    <mergeCell ref="I61:J61"/>
    <mergeCell ref="A32:Q32"/>
    <mergeCell ref="A33:Q33"/>
    <mergeCell ref="A34:Q34"/>
    <mergeCell ref="A35:Q35"/>
    <mergeCell ref="P36:P37"/>
    <mergeCell ref="I45:J45"/>
    <mergeCell ref="A49:Q49"/>
    <mergeCell ref="A50:Q50"/>
    <mergeCell ref="A51:Q51"/>
    <mergeCell ref="P52:P53"/>
    <mergeCell ref="Q52:Q53"/>
    <mergeCell ref="B25:D25"/>
    <mergeCell ref="A1:Q1"/>
    <mergeCell ref="A2:Q2"/>
    <mergeCell ref="A3:Q3"/>
    <mergeCell ref="P4:P5"/>
    <mergeCell ref="Q4:Q5"/>
    <mergeCell ref="I13:J13"/>
    <mergeCell ref="B20:M20"/>
    <mergeCell ref="B21:C21"/>
    <mergeCell ref="B22:C22"/>
    <mergeCell ref="B23:C23"/>
    <mergeCell ref="B24:C24"/>
  </mergeCells>
  <pageMargins left="0.7" right="0.7" top="0.75" bottom="0.75" header="0.3" footer="0.3"/>
  <pageSetup scale="50" orientation="landscape" horizontalDpi="1200" verticalDpi="1200"/>
  <rowBreaks count="1" manualBreakCount="1">
    <brk id="31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98c3d9e-a56e-434b-bb6a-7c6f06128eeb" xsi:nil="true"/>
    <lcf76f155ced4ddcb4097134ff3c332f xmlns="5539627f-a073-49ae-920d-28f8649be131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1CB2E9DD614A43A66932E7A29982D5" ma:contentTypeVersion="18" ma:contentTypeDescription="Create a new document." ma:contentTypeScope="" ma:versionID="31ba8e9cfd587f7d083fb6ee495acf21">
  <xsd:schema xmlns:xsd="http://www.w3.org/2001/XMLSchema" xmlns:xs="http://www.w3.org/2001/XMLSchema" xmlns:p="http://schemas.microsoft.com/office/2006/metadata/properties" xmlns:ns2="5539627f-a073-49ae-920d-28f8649be131" xmlns:ns3="898c3d9e-a56e-434b-bb6a-7c6f06128eeb" targetNamespace="http://schemas.microsoft.com/office/2006/metadata/properties" ma:root="true" ma:fieldsID="2d991a62cadc8f8e67563aede5be0a72" ns2:_="" ns3:_="">
    <xsd:import namespace="5539627f-a073-49ae-920d-28f8649be131"/>
    <xsd:import namespace="898c3d9e-a56e-434b-bb6a-7c6f06128e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9627f-a073-49ae-920d-28f8649be1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54530796-48c6-4af7-bac8-201d8d5cee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8c3d9e-a56e-434b-bb6a-7c6f06128ee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74b7978-2b36-45d1-8df7-27a74b1520b4}" ma:internalName="TaxCatchAll" ma:showField="CatchAllData" ma:web="898c3d9e-a56e-434b-bb6a-7c6f06128e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226B7C-DEBE-4AE3-933E-F4CC6A0D33D9}"/>
</file>

<file path=customXml/itemProps2.xml><?xml version="1.0" encoding="utf-8"?>
<ds:datastoreItem xmlns:ds="http://schemas.openxmlformats.org/officeDocument/2006/customXml" ds:itemID="{0856E885-BE3F-4760-AC7D-DFECC8C01BDB}"/>
</file>

<file path=customXml/itemProps3.xml><?xml version="1.0" encoding="utf-8"?>
<ds:datastoreItem xmlns:ds="http://schemas.openxmlformats.org/officeDocument/2006/customXml" ds:itemID="{FD4E11F5-08FD-412D-8FB5-6EB5C80EA8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AHCCCS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Lantz, Jason</dc:creator>
  <cp:keywords/>
  <dc:description/>
  <cp:lastModifiedBy>Illyinsky, Dmitriy</cp:lastModifiedBy>
  <cp:revision/>
  <dcterms:created xsi:type="dcterms:W3CDTF">2017-10-13T16:41:09Z</dcterms:created>
  <dcterms:modified xsi:type="dcterms:W3CDTF">2025-05-01T17:43:01Z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0x010100F11CB2E9DD614A43A66932E7A29982D5</vt:lpwstr>
  </property>
  <property fmtid="{D5CDD505-2E9C-101B-9397-08002B2CF9AE}" pid="3" name="Order">
    <vt:r8>223200</vt:r8>
  </property>
  <property fmtid="{D5CDD505-2E9C-101B-9397-08002B2CF9AE}" pid="4" name="MediaServiceImageTags">
    <vt:lpwstr/>
  </property>
</Properties>
</file>