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XAmbur\Desktop\Procurement File Updates\Additional Document (waiting for qc)\"/>
    </mc:Choice>
  </mc:AlternateContent>
  <xr:revisionPtr revIDLastSave="0" documentId="8_{C569EDD3-6F92-4E0E-9573-8F7C3A71FF60}" xr6:coauthVersionLast="47" xr6:coauthVersionMax="47" xr10:uidLastSave="{00000000-0000-0000-0000-000000000000}"/>
  <bookViews>
    <workbookView xWindow="-110" yWindow="-110" windowWidth="19420" windowHeight="10420" xr2:uid="{98A9E2F5-A436-4478-8AD0-3031E7B0B5BB}"/>
  </bookViews>
  <sheets>
    <sheet name="Overall Scoring Points" sheetId="2" r:id="rId1"/>
    <sheet name="Overall Final Score" sheetId="1" r:id="rId2"/>
  </sheets>
  <definedNames>
    <definedName name="_xlnm.Print_Area" localSheetId="1">'Overall Final Score'!$A$1:$U$32</definedName>
    <definedName name="_xlnm.Print_Area" localSheetId="0">'Overall Scoring Points'!$A$1:$T$53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D53" i="2"/>
  <c r="D40" i="2"/>
  <c r="D32" i="2"/>
  <c r="D20" i="2"/>
  <c r="D44" i="2" s="1"/>
  <c r="M10" i="1" l="1"/>
  <c r="M9" i="1" s="1"/>
  <c r="L10" i="1"/>
  <c r="L9" i="1" s="1"/>
  <c r="J18" i="1" s="1"/>
  <c r="J24" i="1"/>
  <c r="J17" i="1"/>
  <c r="J8" i="1"/>
  <c r="J29" i="1" l="1"/>
  <c r="J9" i="1"/>
  <c r="J25" i="1"/>
  <c r="J30" i="1" l="1"/>
</calcChain>
</file>

<file path=xl/sharedStrings.xml><?xml version="1.0" encoding="utf-8"?>
<sst xmlns="http://schemas.openxmlformats.org/spreadsheetml/2006/main" count="214" uniqueCount="137">
  <si>
    <t>Overall Scoring by Points</t>
  </si>
  <si>
    <t>Central</t>
  </si>
  <si>
    <t>North</t>
  </si>
  <si>
    <t>South</t>
  </si>
  <si>
    <t>Central:</t>
  </si>
  <si>
    <t>Award Mercy (Incumbent)</t>
  </si>
  <si>
    <t xml:space="preserve">AZCH scored better with narratives </t>
  </si>
  <si>
    <t>Measure #</t>
  </si>
  <si>
    <t>Measure Name</t>
  </si>
  <si>
    <t>Points Possible</t>
  </si>
  <si>
    <t>MOLINA COMPLETE CARE</t>
  </si>
  <si>
    <t>MERCY CARE (MC)</t>
  </si>
  <si>
    <t>HEALTH CHOICE (HC)</t>
  </si>
  <si>
    <t xml:space="preserve">ARIZONA COMPLETE HEALTH (AZCH) </t>
  </si>
  <si>
    <t>Care 1st (CF)</t>
  </si>
  <si>
    <t>BANNER UNIVERSITY FAMILY CARE (BUFC)</t>
  </si>
  <si>
    <t>AZCH scored worse with PPP-ACC and RBHA</t>
  </si>
  <si>
    <t>Narratives</t>
  </si>
  <si>
    <t>AZCH scored worse with admin bid                   Centene ranked Central 3rd for      awards they wanted</t>
  </si>
  <si>
    <t>B1</t>
  </si>
  <si>
    <t>Transition</t>
  </si>
  <si>
    <t>Not Scored</t>
  </si>
  <si>
    <t>1,884 new Pinal/Gila members to Central</t>
  </si>
  <si>
    <t>B2</t>
  </si>
  <si>
    <t>Experience w/SMI and NonT19 Funding/Grants</t>
  </si>
  <si>
    <t>Mercy scored highest with CAHPS and provider survey</t>
  </si>
  <si>
    <t>B3</t>
  </si>
  <si>
    <t>Non-Title XIX Funding</t>
  </si>
  <si>
    <t>Mercy highest with PP RBHA</t>
  </si>
  <si>
    <t>B4</t>
  </si>
  <si>
    <t>Quality Improvement</t>
  </si>
  <si>
    <t>B5 a, b, c</t>
  </si>
  <si>
    <t>Arnold/Family and Peer Support</t>
  </si>
  <si>
    <t>B6</t>
  </si>
  <si>
    <t>Impactful Initiatives</t>
  </si>
  <si>
    <t>North:</t>
  </si>
  <si>
    <t>Award new contract to Care 1st (Centene)</t>
  </si>
  <si>
    <t>B7</t>
  </si>
  <si>
    <t>Innovation, strategies for improvement</t>
  </si>
  <si>
    <t xml:space="preserve">HCA ranked second on 10/11 narratives </t>
  </si>
  <si>
    <t>B8</t>
  </si>
  <si>
    <t>Specialized network/gaps/monitoring</t>
  </si>
  <si>
    <t>Care 1st scored better with ACC PP</t>
  </si>
  <si>
    <t>B9</t>
  </si>
  <si>
    <t>Crisis system</t>
  </si>
  <si>
    <t>ACC PP - Care 1st better with Provider survey and claims performance</t>
  </si>
  <si>
    <t>B10</t>
  </si>
  <si>
    <t>Tribal health care delivery system</t>
  </si>
  <si>
    <t>Care 1st got AZCH RBHA PP pts (240) but HCA still got more at 339</t>
  </si>
  <si>
    <t>B11</t>
  </si>
  <si>
    <t>Social Determinants of Health</t>
  </si>
  <si>
    <t>5,860 SMI to transition to Care 1st</t>
  </si>
  <si>
    <t>B12</t>
  </si>
  <si>
    <t>Recovery from COVID-19</t>
  </si>
  <si>
    <t>449 Gila members to transition to Central (Mercy)</t>
  </si>
  <si>
    <t>Total Narrative Points</t>
  </si>
  <si>
    <t>Past Performance with AHCCCS - ACC</t>
  </si>
  <si>
    <t>South:</t>
  </si>
  <si>
    <t>Award to AZCH (Incumbent)</t>
  </si>
  <si>
    <t>PPA 1a</t>
  </si>
  <si>
    <t>Network Adequacy</t>
  </si>
  <si>
    <t xml:space="preserve">Banner did worse on 8/11 narratives </t>
  </si>
  <si>
    <t>PPA 2</t>
  </si>
  <si>
    <t>Non-Encounter Sanctions</t>
  </si>
  <si>
    <t>Banner did better on ACC PP           Banner got no RBHA PP pts            Banner worse on cost bid</t>
  </si>
  <si>
    <t>PPA 3</t>
  </si>
  <si>
    <t>Notice to Cure</t>
  </si>
  <si>
    <t>1,435 Pinal members to transition to Central (Mercy)</t>
  </si>
  <si>
    <t>PPA 4</t>
  </si>
  <si>
    <t>Corrective Action Plan</t>
  </si>
  <si>
    <t>PPA 5</t>
  </si>
  <si>
    <t>Pended Encounter Sanctions</t>
  </si>
  <si>
    <t>PPA 6</t>
  </si>
  <si>
    <t>Encounter Data Validation Sanctions</t>
  </si>
  <si>
    <t>PPA 7</t>
  </si>
  <si>
    <t>Provider Survey</t>
  </si>
  <si>
    <t>PPA 8</t>
  </si>
  <si>
    <t>Claims Performance</t>
  </si>
  <si>
    <t>PPA 9</t>
  </si>
  <si>
    <t>Member Grievances</t>
  </si>
  <si>
    <t>PPA 10</t>
  </si>
  <si>
    <t>CAHPS</t>
  </si>
  <si>
    <t>Total Past Performance with AHCCCS - ACC Points</t>
  </si>
  <si>
    <t>Past Performance with AHCCCS - RBHA</t>
  </si>
  <si>
    <t>PPR 1</t>
  </si>
  <si>
    <t>PPR 2</t>
  </si>
  <si>
    <t>PPR 3</t>
  </si>
  <si>
    <t>PPR 4</t>
  </si>
  <si>
    <t>PPR 5</t>
  </si>
  <si>
    <t xml:space="preserve">Member Grievances </t>
  </si>
  <si>
    <t>PPR 6</t>
  </si>
  <si>
    <t>Total Past Performance with AHCCCS - RBHA Points</t>
  </si>
  <si>
    <t>Administrative Cost Bid</t>
  </si>
  <si>
    <t>Total Administrative Cost Bid Points</t>
  </si>
  <si>
    <t xml:space="preserve">Total Points </t>
  </si>
  <si>
    <t>Rank Based on Total Score</t>
  </si>
  <si>
    <t>**********</t>
  </si>
  <si>
    <t>Category weights</t>
  </si>
  <si>
    <t>Total</t>
  </si>
  <si>
    <t>Overall Final Score by GSA by Offeror</t>
  </si>
  <si>
    <t>Best and Final Offer</t>
  </si>
  <si>
    <r>
      <t>Best and Final Offer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</si>
  <si>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= Transitioning Members</t>
  </si>
  <si>
    <t>Central GSA</t>
  </si>
  <si>
    <t>Number of AHCCCS Complete Care Offerors Central GSA = 4</t>
  </si>
  <si>
    <t>Total Central GSA</t>
  </si>
  <si>
    <t>Maricopa</t>
  </si>
  <si>
    <t>Gila</t>
  </si>
  <si>
    <t>Pinal</t>
  </si>
  <si>
    <t>Maricopa, Gila, Pinal
Maximum Points 10,000</t>
  </si>
  <si>
    <t>Total Score</t>
  </si>
  <si>
    <t>Title XIX/XXI</t>
  </si>
  <si>
    <t>AZCH scored worse with admin bid                   AZCH ranked Central 3rd for awards they wanted</t>
  </si>
  <si>
    <t>Non-Title XIX/XXI</t>
  </si>
  <si>
    <t>estimated based on Title XIX/XXI percentages in Gila/Pinal</t>
  </si>
  <si>
    <t>1,880 new Pinal/Gila members to Central</t>
  </si>
  <si>
    <t>********</t>
  </si>
  <si>
    <t>Title XIX/XXI percentages</t>
  </si>
  <si>
    <t xml:space="preserve">ARIZONA COMPLETE HEALTH (AZCH)
</t>
  </si>
  <si>
    <t/>
  </si>
  <si>
    <t>North GSA</t>
  </si>
  <si>
    <t>Total North GSA (excluding Gila)</t>
  </si>
  <si>
    <t>Number of AHCCCS Complete Care Offerors North GSA = 2</t>
  </si>
  <si>
    <t>Cochise, Graham, Greenlee, La Paz,  Santa Cruz, Yuma
Pima
Maximum Points 10,000</t>
  </si>
  <si>
    <t>Gila deduction estimated</t>
  </si>
  <si>
    <t xml:space="preserve">CARE1ST (CF)
</t>
  </si>
  <si>
    <t>454 Gila members to transition to Central (Mercy)</t>
  </si>
  <si>
    <t>South GSA</t>
  </si>
  <si>
    <t>Total South GSA (excluding Pinal)</t>
  </si>
  <si>
    <t>Number of AHCCCS Complete Care Offerors South GSA = 2</t>
  </si>
  <si>
    <t>Mohave, Coconino, Apache, Navajo, Yavapai
Maximum Points 10,000</t>
  </si>
  <si>
    <t>Banner did better on ACC PP               Banner got no RBHA PP pts                Banner worse on cost bid</t>
  </si>
  <si>
    <t>Pinal deduction estimated</t>
  </si>
  <si>
    <t>1,426 Pinal members to transition to Central (Mercy)</t>
  </si>
  <si>
    <t>Total Statewide</t>
  </si>
  <si>
    <t>As of 10/1/21</t>
  </si>
  <si>
    <t>As of 10/8/21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</si>
</sst>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A95B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B979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wrapText="1"/>
    </xf>
    <xf numFmtId="2" fontId="6" fillId="3" borderId="11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wrapText="1"/>
    </xf>
    <xf numFmtId="0" fontId="6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wrapText="1"/>
    </xf>
    <xf numFmtId="0" fontId="2" fillId="0" borderId="0" xfId="0" applyFont="1"/>
    <xf numFmtId="2" fontId="6" fillId="3" borderId="9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19" xfId="0" applyFont="1" applyBorder="1" applyAlignment="1">
      <alignment horizontal="center"/>
    </xf>
    <xf numFmtId="0" fontId="0" fillId="3" borderId="20" xfId="0" applyFill="1" applyBorder="1"/>
    <xf numFmtId="4" fontId="3" fillId="3" borderId="22" xfId="0" applyNumberFormat="1" applyFont="1" applyFill="1" applyBorder="1" applyAlignment="1">
      <alignment horizontal="center"/>
    </xf>
    <xf numFmtId="4" fontId="3" fillId="3" borderId="25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6" xfId="0" applyBorder="1"/>
    <xf numFmtId="0" fontId="0" fillId="0" borderId="30" xfId="0" applyBorder="1"/>
    <xf numFmtId="0" fontId="3" fillId="0" borderId="18" xfId="0" applyFont="1" applyBorder="1"/>
    <xf numFmtId="0" fontId="3" fillId="0" borderId="19" xfId="0" applyFont="1" applyBorder="1"/>
    <xf numFmtId="0" fontId="0" fillId="3" borderId="3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/>
    <xf numFmtId="3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3" fontId="3" fillId="0" borderId="3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/>
    <xf numFmtId="0" fontId="0" fillId="0" borderId="1" xfId="0" applyBorder="1"/>
    <xf numFmtId="0" fontId="0" fillId="0" borderId="2" xfId="0" applyBorder="1"/>
    <xf numFmtId="9" fontId="0" fillId="0" borderId="3" xfId="0" applyNumberForma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0" fontId="0" fillId="0" borderId="31" xfId="0" applyBorder="1"/>
    <xf numFmtId="0" fontId="0" fillId="0" borderId="15" xfId="0" applyBorder="1"/>
    <xf numFmtId="9" fontId="0" fillId="0" borderId="23" xfId="0" applyNumberFormat="1" applyBorder="1" applyAlignment="1">
      <alignment horizontal="center"/>
    </xf>
    <xf numFmtId="0" fontId="0" fillId="0" borderId="5" xfId="0" applyBorder="1"/>
    <xf numFmtId="9" fontId="0" fillId="0" borderId="6" xfId="0" applyNumberFormat="1" applyBorder="1" applyAlignment="1">
      <alignment horizontal="center"/>
    </xf>
    <xf numFmtId="2" fontId="0" fillId="9" borderId="21" xfId="0" applyNumberFormat="1" applyFill="1" applyBorder="1" applyAlignment="1">
      <alignment horizontal="center"/>
    </xf>
    <xf numFmtId="4" fontId="3" fillId="9" borderId="22" xfId="0" applyNumberFormat="1" applyFont="1" applyFill="1" applyBorder="1" applyAlignment="1">
      <alignment horizontal="center"/>
    </xf>
    <xf numFmtId="2" fontId="0" fillId="9" borderId="20" xfId="0" applyNumberFormat="1" applyFill="1" applyBorder="1" applyAlignment="1">
      <alignment horizontal="center"/>
    </xf>
    <xf numFmtId="4" fontId="3" fillId="9" borderId="25" xfId="0" applyNumberFormat="1" applyFont="1" applyFill="1" applyBorder="1" applyAlignment="1">
      <alignment horizontal="center"/>
    </xf>
    <xf numFmtId="4" fontId="3" fillId="9" borderId="7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2" fontId="0" fillId="10" borderId="21" xfId="0" applyNumberFormat="1" applyFill="1" applyBorder="1" applyAlignment="1">
      <alignment horizontal="center"/>
    </xf>
    <xf numFmtId="4" fontId="3" fillId="10" borderId="22" xfId="0" applyNumberFormat="1" applyFont="1" applyFill="1" applyBorder="1" applyAlignment="1">
      <alignment horizontal="center"/>
    </xf>
    <xf numFmtId="2" fontId="0" fillId="10" borderId="20" xfId="0" applyNumberFormat="1" applyFill="1" applyBorder="1" applyAlignment="1">
      <alignment horizontal="center"/>
    </xf>
    <xf numFmtId="4" fontId="3" fillId="10" borderId="25" xfId="0" applyNumberFormat="1" applyFont="1" applyFill="1" applyBorder="1" applyAlignment="1">
      <alignment horizontal="center"/>
    </xf>
    <xf numFmtId="2" fontId="0" fillId="10" borderId="27" xfId="0" applyNumberFormat="1" applyFill="1" applyBorder="1" applyAlignment="1">
      <alignment horizontal="center"/>
    </xf>
    <xf numFmtId="4" fontId="3" fillId="10" borderId="7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6" fillId="11" borderId="17" xfId="0" applyFont="1" applyFill="1" applyBorder="1" applyAlignment="1">
      <alignment horizontal="center" vertical="center" wrapText="1"/>
    </xf>
    <xf numFmtId="2" fontId="0" fillId="11" borderId="21" xfId="0" applyNumberFormat="1" applyFill="1" applyBorder="1" applyAlignment="1">
      <alignment horizontal="center"/>
    </xf>
    <xf numFmtId="4" fontId="3" fillId="11" borderId="22" xfId="0" applyNumberFormat="1" applyFont="1" applyFill="1" applyBorder="1" applyAlignment="1">
      <alignment horizontal="center"/>
    </xf>
    <xf numFmtId="2" fontId="0" fillId="11" borderId="20" xfId="0" applyNumberFormat="1" applyFill="1" applyBorder="1" applyAlignment="1">
      <alignment horizontal="center"/>
    </xf>
    <xf numFmtId="4" fontId="3" fillId="11" borderId="25" xfId="0" applyNumberFormat="1" applyFont="1" applyFill="1" applyBorder="1" applyAlignment="1">
      <alignment horizontal="center"/>
    </xf>
    <xf numFmtId="2" fontId="0" fillId="11" borderId="27" xfId="0" applyNumberFormat="1" applyFill="1" applyBorder="1" applyAlignment="1">
      <alignment horizontal="center"/>
    </xf>
    <xf numFmtId="4" fontId="3" fillId="11" borderId="7" xfId="0" applyNumberFormat="1" applyFont="1" applyFill="1" applyBorder="1" applyAlignment="1">
      <alignment horizontal="center"/>
    </xf>
    <xf numFmtId="4" fontId="3" fillId="11" borderId="36" xfId="0" applyNumberFormat="1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2" fontId="0" fillId="12" borderId="21" xfId="0" applyNumberFormat="1" applyFill="1" applyBorder="1" applyAlignment="1">
      <alignment horizontal="center"/>
    </xf>
    <xf numFmtId="4" fontId="3" fillId="12" borderId="22" xfId="0" applyNumberFormat="1" applyFont="1" applyFill="1" applyBorder="1" applyAlignment="1">
      <alignment horizontal="center"/>
    </xf>
    <xf numFmtId="4" fontId="3" fillId="12" borderId="25" xfId="0" applyNumberFormat="1" applyFont="1" applyFill="1" applyBorder="1" applyAlignment="1">
      <alignment horizontal="center"/>
    </xf>
    <xf numFmtId="2" fontId="0" fillId="12" borderId="23" xfId="0" applyNumberFormat="1" applyFill="1" applyBorder="1" applyAlignment="1">
      <alignment horizontal="center"/>
    </xf>
    <xf numFmtId="2" fontId="0" fillId="12" borderId="24" xfId="0" applyNumberFormat="1" applyFill="1" applyBorder="1" applyAlignment="1">
      <alignment horizontal="center"/>
    </xf>
    <xf numFmtId="4" fontId="3" fillId="12" borderId="26" xfId="0" applyNumberFormat="1" applyFont="1" applyFill="1" applyBorder="1" applyAlignment="1">
      <alignment horizontal="center"/>
    </xf>
    <xf numFmtId="2" fontId="0" fillId="12" borderId="28" xfId="0" applyNumberFormat="1" applyFill="1" applyBorder="1" applyAlignment="1">
      <alignment horizontal="center"/>
    </xf>
    <xf numFmtId="4" fontId="3" fillId="12" borderId="29" xfId="0" applyNumberFormat="1" applyFont="1" applyFill="1" applyBorder="1" applyAlignment="1">
      <alignment horizontal="center"/>
    </xf>
    <xf numFmtId="4" fontId="3" fillId="12" borderId="8" xfId="0" applyNumberFormat="1" applyFont="1" applyFill="1" applyBorder="1" applyAlignment="1">
      <alignment horizontal="center"/>
    </xf>
    <xf numFmtId="4" fontId="3" fillId="12" borderId="6" xfId="0" applyNumberFormat="1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 vertical="center" wrapText="1"/>
    </xf>
    <xf numFmtId="2" fontId="0" fillId="13" borderId="21" xfId="0" applyNumberFormat="1" applyFill="1" applyBorder="1" applyAlignment="1">
      <alignment horizontal="center"/>
    </xf>
    <xf numFmtId="4" fontId="3" fillId="13" borderId="25" xfId="0" applyNumberFormat="1" applyFont="1" applyFill="1" applyBorder="1" applyAlignment="1">
      <alignment horizontal="center"/>
    </xf>
    <xf numFmtId="2" fontId="0" fillId="13" borderId="20" xfId="0" applyNumberFormat="1" applyFill="1" applyBorder="1" applyAlignment="1">
      <alignment horizontal="center"/>
    </xf>
    <xf numFmtId="4" fontId="3" fillId="13" borderId="36" xfId="0" applyNumberFormat="1" applyFont="1" applyFill="1" applyBorder="1" applyAlignment="1">
      <alignment horizontal="center"/>
    </xf>
    <xf numFmtId="4" fontId="3" fillId="13" borderId="7" xfId="0" applyNumberFormat="1" applyFont="1" applyFill="1" applyBorder="1" applyAlignment="1">
      <alignment horizontal="center"/>
    </xf>
    <xf numFmtId="43" fontId="6" fillId="2" borderId="9" xfId="1" applyFont="1" applyFill="1" applyBorder="1" applyAlignment="1">
      <alignment horizontal="center" vertical="center"/>
    </xf>
    <xf numFmtId="43" fontId="6" fillId="4" borderId="11" xfId="1" applyFont="1" applyFill="1" applyBorder="1" applyAlignment="1">
      <alignment horizontal="center" vertical="center"/>
    </xf>
    <xf numFmtId="43" fontId="6" fillId="5" borderId="11" xfId="1" applyFont="1" applyFill="1" applyBorder="1" applyAlignment="1">
      <alignment horizontal="center" vertical="center"/>
    </xf>
    <xf numFmtId="43" fontId="6" fillId="6" borderId="11" xfId="1" applyFont="1" applyFill="1" applyBorder="1" applyAlignment="1">
      <alignment horizontal="center" vertical="center"/>
    </xf>
    <xf numFmtId="43" fontId="6" fillId="7" borderId="13" xfId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0" fillId="0" borderId="37" xfId="0" applyBorder="1" applyAlignment="1">
      <alignment wrapText="1"/>
    </xf>
    <xf numFmtId="164" fontId="0" fillId="0" borderId="37" xfId="1" applyNumberFormat="1" applyFont="1" applyBorder="1"/>
    <xf numFmtId="164" fontId="0" fillId="0" borderId="37" xfId="1" applyNumberFormat="1" applyFont="1" applyFill="1" applyBorder="1"/>
    <xf numFmtId="164" fontId="0" fillId="8" borderId="37" xfId="1" applyNumberFormat="1" applyFont="1" applyFill="1" applyBorder="1"/>
    <xf numFmtId="164" fontId="0" fillId="8" borderId="37" xfId="0" applyNumberFormat="1" applyFill="1" applyBorder="1"/>
    <xf numFmtId="9" fontId="0" fillId="0" borderId="37" xfId="2" applyFont="1" applyBorder="1"/>
    <xf numFmtId="0" fontId="0" fillId="0" borderId="37" xfId="0" applyBorder="1"/>
    <xf numFmtId="0" fontId="0" fillId="0" borderId="38" xfId="0" applyBorder="1"/>
    <xf numFmtId="164" fontId="0" fillId="0" borderId="37" xfId="0" applyNumberFormat="1" applyBorder="1"/>
    <xf numFmtId="0" fontId="0" fillId="0" borderId="0" xfId="0" applyAlignment="1">
      <alignment wrapText="1"/>
    </xf>
    <xf numFmtId="0" fontId="7" fillId="3" borderId="11" xfId="0" applyFont="1" applyFill="1" applyBorder="1" applyAlignment="1">
      <alignment horizontal="center" wrapText="1"/>
    </xf>
    <xf numFmtId="0" fontId="0" fillId="0" borderId="39" xfId="0" applyBorder="1" applyAlignment="1">
      <alignment wrapText="1"/>
    </xf>
    <xf numFmtId="0" fontId="0" fillId="0" borderId="0" xfId="0" quotePrefix="1"/>
    <xf numFmtId="0" fontId="3" fillId="0" borderId="0" xfId="0" applyFont="1"/>
    <xf numFmtId="0" fontId="9" fillId="0" borderId="0" xfId="0" applyFont="1"/>
    <xf numFmtId="0" fontId="6" fillId="9" borderId="3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wrapText="1"/>
    </xf>
    <xf numFmtId="0" fontId="0" fillId="8" borderId="37" xfId="0" applyFill="1" applyBorder="1"/>
    <xf numFmtId="0" fontId="0" fillId="0" borderId="0" xfId="0" applyAlignment="1">
      <alignment vertical="top" wrapText="1"/>
    </xf>
    <xf numFmtId="9" fontId="0" fillId="0" borderId="0" xfId="0" applyNumberFormat="1"/>
    <xf numFmtId="0" fontId="9" fillId="0" borderId="3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DA9694"/>
        </patternFill>
      </fill>
    </dxf>
    <dxf>
      <fill>
        <patternFill>
          <bgColor rgb="FF95B3D7"/>
        </patternFill>
      </fill>
    </dxf>
    <dxf>
      <fill>
        <patternFill>
          <bgColor rgb="FFDAEEF3"/>
        </patternFill>
      </fill>
    </dxf>
    <dxf>
      <fill>
        <patternFill>
          <bgColor rgb="FFCCC0DA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BB9791"/>
      <color rgb="FFAA95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74FA-7506-4ABE-85AA-0661C8828A7D}">
  <sheetPr>
    <pageSetUpPr fitToPage="1"/>
  </sheetPr>
  <dimension ref="B2:T56"/>
  <sheetViews>
    <sheetView tabSelected="1" zoomScale="190" zoomScaleNormal="190" workbookViewId="0">
      <pane ySplit="6" topLeftCell="A7" activePane="bottomLeft" state="frozen"/>
      <selection pane="bottomLeft" activeCell="B1" sqref="B1"/>
    </sheetView>
  </sheetViews>
  <sheetFormatPr defaultRowHeight="14.5" x14ac:dyDescent="0.35"/>
  <cols>
    <col min="1" max="1" width="2" customWidth="1"/>
    <col min="2" max="2" width="10" customWidth="1"/>
    <col min="3" max="3" width="44.453125" bestFit="1" customWidth="1"/>
    <col min="4" max="4" width="12.81640625" customWidth="1"/>
    <col min="5" max="8" width="10.26953125" customWidth="1"/>
    <col min="9" max="9" width="8.7265625" customWidth="1"/>
    <col min="10" max="10" width="10.1796875" customWidth="1"/>
    <col min="11" max="11" width="10.7265625" customWidth="1"/>
    <col min="12" max="12" width="8.7265625" customWidth="1"/>
    <col min="13" max="13" width="11.54296875" customWidth="1"/>
    <col min="14" max="14" width="10.7265625" customWidth="1"/>
    <col min="15" max="18" width="8.7265625" customWidth="1"/>
    <col min="19" max="19" width="31.453125" customWidth="1"/>
    <col min="20" max="20" width="3.453125" bestFit="1" customWidth="1"/>
  </cols>
  <sheetData>
    <row r="2" spans="2:20" ht="21" x14ac:dyDescent="0.5">
      <c r="C2" s="129" t="s">
        <v>0</v>
      </c>
    </row>
    <row r="4" spans="2:20" ht="21" x14ac:dyDescent="0.5">
      <c r="E4" s="137" t="s">
        <v>1</v>
      </c>
      <c r="F4" s="137"/>
      <c r="G4" s="137"/>
      <c r="H4" s="137"/>
      <c r="J4" s="137" t="s">
        <v>2</v>
      </c>
      <c r="K4" s="137"/>
      <c r="M4" s="137" t="s">
        <v>3</v>
      </c>
      <c r="N4" s="137"/>
      <c r="R4" s="128" t="s">
        <v>4</v>
      </c>
      <c r="S4" s="124" t="s">
        <v>5</v>
      </c>
    </row>
    <row r="5" spans="2:20" ht="15" thickBot="1" x14ac:dyDescent="0.4">
      <c r="S5" s="124" t="s">
        <v>6</v>
      </c>
    </row>
    <row r="6" spans="2:20" ht="58.5" thickBot="1" x14ac:dyDescent="0.4">
      <c r="B6" s="132" t="s">
        <v>7</v>
      </c>
      <c r="C6" s="132" t="s">
        <v>8</v>
      </c>
      <c r="D6" s="133" t="s">
        <v>9</v>
      </c>
      <c r="E6" s="130" t="s">
        <v>10</v>
      </c>
      <c r="F6" s="74" t="s">
        <v>11</v>
      </c>
      <c r="G6" s="82" t="s">
        <v>12</v>
      </c>
      <c r="H6" s="90" t="s">
        <v>13</v>
      </c>
      <c r="J6" s="82" t="s">
        <v>12</v>
      </c>
      <c r="K6" s="91" t="s">
        <v>14</v>
      </c>
      <c r="M6" s="102" t="s">
        <v>15</v>
      </c>
      <c r="N6" s="91" t="s">
        <v>13</v>
      </c>
      <c r="S6" s="135" t="s">
        <v>16</v>
      </c>
    </row>
    <row r="7" spans="2:20" ht="44" thickBot="1" x14ac:dyDescent="0.4">
      <c r="B7" s="50"/>
      <c r="C7" s="131"/>
      <c r="D7" s="131"/>
      <c r="E7" s="138" t="s">
        <v>17</v>
      </c>
      <c r="F7" s="142"/>
      <c r="G7" s="142"/>
      <c r="H7" s="139"/>
      <c r="J7" s="138" t="s">
        <v>17</v>
      </c>
      <c r="K7" s="139"/>
      <c r="M7" s="138" t="s">
        <v>17</v>
      </c>
      <c r="N7" s="139"/>
      <c r="S7" s="124" t="s">
        <v>18</v>
      </c>
    </row>
    <row r="8" spans="2:20" ht="29" x14ac:dyDescent="0.35">
      <c r="B8" s="39" t="s">
        <v>19</v>
      </c>
      <c r="C8" s="40" t="s">
        <v>20</v>
      </c>
      <c r="D8" s="41" t="s">
        <v>21</v>
      </c>
      <c r="E8" s="30"/>
      <c r="F8" s="30"/>
      <c r="G8" s="30"/>
      <c r="H8" s="30"/>
      <c r="J8" s="30"/>
      <c r="K8" s="30"/>
      <c r="M8" s="30"/>
      <c r="N8" s="30"/>
      <c r="S8" s="124" t="s">
        <v>22</v>
      </c>
      <c r="T8" s="136">
        <v>7.0000000000000007E-2</v>
      </c>
    </row>
    <row r="9" spans="2:20" ht="29" x14ac:dyDescent="0.35">
      <c r="B9" s="42" t="s">
        <v>23</v>
      </c>
      <c r="C9" s="43" t="s">
        <v>24</v>
      </c>
      <c r="D9" s="44">
        <v>725</v>
      </c>
      <c r="E9" s="69">
        <v>181.25</v>
      </c>
      <c r="F9" s="75">
        <v>725</v>
      </c>
      <c r="G9" s="83">
        <v>543.75</v>
      </c>
      <c r="H9" s="92">
        <v>362.5</v>
      </c>
      <c r="J9" s="83">
        <v>725</v>
      </c>
      <c r="K9" s="92">
        <v>362.5</v>
      </c>
      <c r="M9" s="103">
        <v>362.5</v>
      </c>
      <c r="N9" s="92">
        <v>725</v>
      </c>
      <c r="S9" s="124" t="s">
        <v>25</v>
      </c>
    </row>
    <row r="10" spans="2:20" x14ac:dyDescent="0.35">
      <c r="B10" s="42" t="s">
        <v>26</v>
      </c>
      <c r="C10" s="43" t="s">
        <v>27</v>
      </c>
      <c r="D10" s="44">
        <v>725</v>
      </c>
      <c r="E10" s="69">
        <v>634.375</v>
      </c>
      <c r="F10" s="75">
        <v>271.875</v>
      </c>
      <c r="G10" s="83">
        <v>271.875</v>
      </c>
      <c r="H10" s="92">
        <v>634.375</v>
      </c>
      <c r="J10" s="83">
        <v>362.5</v>
      </c>
      <c r="K10" s="92">
        <v>725</v>
      </c>
      <c r="M10" s="103">
        <v>362.5</v>
      </c>
      <c r="N10" s="92">
        <v>725</v>
      </c>
      <c r="S10" s="124" t="s">
        <v>28</v>
      </c>
    </row>
    <row r="11" spans="2:20" x14ac:dyDescent="0.35">
      <c r="B11" s="42" t="s">
        <v>29</v>
      </c>
      <c r="C11" s="43" t="s">
        <v>30</v>
      </c>
      <c r="D11" s="44">
        <v>540</v>
      </c>
      <c r="E11" s="69">
        <v>270</v>
      </c>
      <c r="F11" s="75">
        <v>405</v>
      </c>
      <c r="G11" s="83">
        <v>135</v>
      </c>
      <c r="H11" s="92">
        <v>540</v>
      </c>
      <c r="J11" s="83">
        <v>270</v>
      </c>
      <c r="K11" s="92">
        <v>540</v>
      </c>
      <c r="M11" s="103">
        <v>270</v>
      </c>
      <c r="N11" s="92">
        <v>540</v>
      </c>
      <c r="S11" s="124"/>
    </row>
    <row r="12" spans="2:20" x14ac:dyDescent="0.35">
      <c r="B12" s="42" t="s">
        <v>31</v>
      </c>
      <c r="C12" s="43" t="s">
        <v>32</v>
      </c>
      <c r="D12" s="44">
        <v>725</v>
      </c>
      <c r="E12" s="69">
        <v>725</v>
      </c>
      <c r="F12" s="75">
        <v>543.75</v>
      </c>
      <c r="G12" s="83">
        <v>181.25</v>
      </c>
      <c r="H12" s="92">
        <v>362.5</v>
      </c>
      <c r="J12" s="83">
        <v>362.5</v>
      </c>
      <c r="K12" s="92">
        <v>725</v>
      </c>
      <c r="M12" s="103">
        <v>725</v>
      </c>
      <c r="N12" s="92">
        <v>362.5</v>
      </c>
      <c r="S12" s="124"/>
    </row>
    <row r="13" spans="2:20" ht="29" x14ac:dyDescent="0.35">
      <c r="B13" s="45" t="s">
        <v>33</v>
      </c>
      <c r="C13" s="46" t="s">
        <v>34</v>
      </c>
      <c r="D13" s="47">
        <v>905</v>
      </c>
      <c r="E13" s="69">
        <v>226.25</v>
      </c>
      <c r="F13" s="75">
        <v>678.75</v>
      </c>
      <c r="G13" s="83">
        <v>452.5</v>
      </c>
      <c r="H13" s="92">
        <v>905</v>
      </c>
      <c r="J13" s="83">
        <v>452.5</v>
      </c>
      <c r="K13" s="92">
        <v>905</v>
      </c>
      <c r="M13" s="103">
        <v>452.5</v>
      </c>
      <c r="N13" s="92">
        <v>905</v>
      </c>
      <c r="R13" s="128" t="s">
        <v>35</v>
      </c>
      <c r="S13" s="124" t="s">
        <v>36</v>
      </c>
    </row>
    <row r="14" spans="2:20" ht="29" x14ac:dyDescent="0.35">
      <c r="B14" s="42" t="s">
        <v>37</v>
      </c>
      <c r="C14" s="43" t="s">
        <v>38</v>
      </c>
      <c r="D14" s="44">
        <v>905</v>
      </c>
      <c r="E14" s="69">
        <v>905</v>
      </c>
      <c r="F14" s="75">
        <v>452.5</v>
      </c>
      <c r="G14" s="83">
        <v>226.25</v>
      </c>
      <c r="H14" s="92">
        <v>678.75</v>
      </c>
      <c r="J14" s="83">
        <v>452.5</v>
      </c>
      <c r="K14" s="92">
        <v>905</v>
      </c>
      <c r="M14" s="103">
        <v>905</v>
      </c>
      <c r="N14" s="92">
        <v>452.5</v>
      </c>
      <c r="S14" s="124" t="s">
        <v>39</v>
      </c>
    </row>
    <row r="15" spans="2:20" x14ac:dyDescent="0.35">
      <c r="B15" s="42" t="s">
        <v>40</v>
      </c>
      <c r="C15" s="43" t="s">
        <v>41</v>
      </c>
      <c r="D15" s="44">
        <v>360</v>
      </c>
      <c r="E15" s="69">
        <v>90</v>
      </c>
      <c r="F15" s="75">
        <v>180</v>
      </c>
      <c r="G15" s="83">
        <v>270</v>
      </c>
      <c r="H15" s="92">
        <v>360</v>
      </c>
      <c r="J15" s="83">
        <v>180</v>
      </c>
      <c r="K15" s="92">
        <v>360</v>
      </c>
      <c r="M15" s="103">
        <v>180</v>
      </c>
      <c r="N15" s="92">
        <v>360</v>
      </c>
      <c r="S15" s="124" t="s">
        <v>42</v>
      </c>
    </row>
    <row r="16" spans="2:20" ht="43.5" x14ac:dyDescent="0.35">
      <c r="B16" s="42" t="s">
        <v>43</v>
      </c>
      <c r="C16" s="43" t="s">
        <v>44</v>
      </c>
      <c r="D16" s="44">
        <v>725</v>
      </c>
      <c r="E16" s="69">
        <v>453.125</v>
      </c>
      <c r="F16" s="75">
        <v>725</v>
      </c>
      <c r="G16" s="83">
        <v>181.25</v>
      </c>
      <c r="H16" s="92">
        <v>453.125</v>
      </c>
      <c r="J16" s="83">
        <v>362.5</v>
      </c>
      <c r="K16" s="92">
        <v>725</v>
      </c>
      <c r="M16" s="103">
        <v>362.5</v>
      </c>
      <c r="N16" s="92">
        <v>725</v>
      </c>
      <c r="S16" s="124" t="s">
        <v>45</v>
      </c>
    </row>
    <row r="17" spans="2:19" ht="29" x14ac:dyDescent="0.35">
      <c r="B17" s="42" t="s">
        <v>46</v>
      </c>
      <c r="C17" s="43" t="s">
        <v>47</v>
      </c>
      <c r="D17" s="44">
        <v>175</v>
      </c>
      <c r="E17" s="69">
        <v>43.75</v>
      </c>
      <c r="F17" s="75">
        <v>131.25</v>
      </c>
      <c r="G17" s="83">
        <v>87.5</v>
      </c>
      <c r="H17" s="92">
        <v>175</v>
      </c>
      <c r="J17" s="83">
        <v>87.5</v>
      </c>
      <c r="K17" s="92">
        <v>175</v>
      </c>
      <c r="M17" s="103">
        <v>87.5</v>
      </c>
      <c r="N17" s="92">
        <v>175</v>
      </c>
      <c r="S17" s="124" t="s">
        <v>48</v>
      </c>
    </row>
    <row r="18" spans="2:19" x14ac:dyDescent="0.35">
      <c r="B18" s="42" t="s">
        <v>49</v>
      </c>
      <c r="C18" s="43" t="s">
        <v>50</v>
      </c>
      <c r="D18" s="44">
        <v>540</v>
      </c>
      <c r="E18" s="69">
        <v>135</v>
      </c>
      <c r="F18" s="75">
        <v>405</v>
      </c>
      <c r="G18" s="83">
        <v>270</v>
      </c>
      <c r="H18" s="92">
        <v>540</v>
      </c>
      <c r="J18" s="83">
        <v>270</v>
      </c>
      <c r="K18" s="92">
        <v>540</v>
      </c>
      <c r="M18" s="103">
        <v>270</v>
      </c>
      <c r="N18" s="92">
        <v>540</v>
      </c>
      <c r="S18" s="124" t="s">
        <v>51</v>
      </c>
    </row>
    <row r="19" spans="2:19" ht="29" x14ac:dyDescent="0.35">
      <c r="B19" s="42" t="s">
        <v>52</v>
      </c>
      <c r="C19" s="43" t="s">
        <v>53</v>
      </c>
      <c r="D19" s="44">
        <v>175</v>
      </c>
      <c r="E19" s="69">
        <v>87.5</v>
      </c>
      <c r="F19" s="75">
        <v>175</v>
      </c>
      <c r="G19" s="83">
        <v>43.75</v>
      </c>
      <c r="H19" s="92">
        <v>131.25</v>
      </c>
      <c r="J19" s="83">
        <v>87.5</v>
      </c>
      <c r="K19" s="92">
        <v>175</v>
      </c>
      <c r="M19" s="103">
        <v>175</v>
      </c>
      <c r="N19" s="92">
        <v>87.5</v>
      </c>
      <c r="S19" s="124" t="s">
        <v>54</v>
      </c>
    </row>
    <row r="20" spans="2:19" ht="15" thickBot="1" x14ac:dyDescent="0.4">
      <c r="B20" s="48"/>
      <c r="C20" s="1" t="s">
        <v>55</v>
      </c>
      <c r="D20" s="49">
        <f>SUM(D9:D19)</f>
        <v>6500</v>
      </c>
      <c r="E20" s="70">
        <v>3751.25</v>
      </c>
      <c r="F20" s="76">
        <v>4693.125</v>
      </c>
      <c r="G20" s="84">
        <v>2663.125</v>
      </c>
      <c r="H20" s="93">
        <v>5142.5</v>
      </c>
      <c r="J20" s="86">
        <v>3612.5</v>
      </c>
      <c r="K20" s="94">
        <v>6137.5</v>
      </c>
      <c r="M20" s="104">
        <v>4152.5</v>
      </c>
      <c r="N20" s="94">
        <v>5597.5</v>
      </c>
      <c r="S20" s="124"/>
    </row>
    <row r="21" spans="2:19" ht="29.5" customHeight="1" thickBot="1" x14ac:dyDescent="0.4">
      <c r="B21" s="37"/>
      <c r="C21" s="38"/>
      <c r="D21" s="38"/>
      <c r="E21" s="138" t="s">
        <v>56</v>
      </c>
      <c r="F21" s="142"/>
      <c r="G21" s="142"/>
      <c r="H21" s="139"/>
      <c r="J21" s="140" t="s">
        <v>56</v>
      </c>
      <c r="K21" s="141"/>
      <c r="M21" s="140" t="s">
        <v>56</v>
      </c>
      <c r="N21" s="141"/>
      <c r="R21" s="128" t="s">
        <v>57</v>
      </c>
      <c r="S21" s="124" t="s">
        <v>58</v>
      </c>
    </row>
    <row r="22" spans="2:19" ht="29" x14ac:dyDescent="0.35">
      <c r="B22" s="45" t="s">
        <v>59</v>
      </c>
      <c r="C22" s="46" t="s">
        <v>60</v>
      </c>
      <c r="D22" s="47">
        <v>250</v>
      </c>
      <c r="E22" s="71">
        <v>142.85714285714286</v>
      </c>
      <c r="F22" s="77">
        <v>142.85714285714286</v>
      </c>
      <c r="G22" s="85">
        <v>142.85714285714286</v>
      </c>
      <c r="H22" s="95">
        <v>142.85714285714286</v>
      </c>
      <c r="J22" s="85">
        <v>125</v>
      </c>
      <c r="K22" s="95">
        <v>250</v>
      </c>
      <c r="M22" s="105">
        <v>250</v>
      </c>
      <c r="N22" s="95">
        <v>125</v>
      </c>
      <c r="S22" s="124" t="s">
        <v>61</v>
      </c>
    </row>
    <row r="23" spans="2:19" ht="43.5" x14ac:dyDescent="0.35">
      <c r="B23" s="42" t="s">
        <v>62</v>
      </c>
      <c r="C23" s="43" t="s">
        <v>63</v>
      </c>
      <c r="D23" s="44">
        <v>315</v>
      </c>
      <c r="E23" s="69">
        <v>90</v>
      </c>
      <c r="F23" s="75">
        <v>135</v>
      </c>
      <c r="G23" s="83">
        <v>247.5</v>
      </c>
      <c r="H23" s="96">
        <v>45</v>
      </c>
      <c r="J23" s="83">
        <v>247.5</v>
      </c>
      <c r="K23" s="96">
        <v>247.5</v>
      </c>
      <c r="M23" s="103">
        <v>247.5</v>
      </c>
      <c r="N23" s="96">
        <v>45</v>
      </c>
      <c r="S23" s="124" t="s">
        <v>64</v>
      </c>
    </row>
    <row r="24" spans="2:19" ht="29" x14ac:dyDescent="0.35">
      <c r="B24" s="42" t="s">
        <v>65</v>
      </c>
      <c r="C24" s="43" t="s">
        <v>66</v>
      </c>
      <c r="D24" s="44">
        <v>175</v>
      </c>
      <c r="E24" s="69">
        <v>100</v>
      </c>
      <c r="F24" s="75">
        <v>100</v>
      </c>
      <c r="G24" s="83">
        <v>100</v>
      </c>
      <c r="H24" s="96">
        <v>100</v>
      </c>
      <c r="J24" s="83">
        <v>100</v>
      </c>
      <c r="K24" s="96">
        <v>100</v>
      </c>
      <c r="M24" s="103">
        <v>100</v>
      </c>
      <c r="N24" s="96">
        <v>100</v>
      </c>
      <c r="S24" s="124" t="s">
        <v>67</v>
      </c>
    </row>
    <row r="25" spans="2:19" x14ac:dyDescent="0.35">
      <c r="B25" s="42" t="s">
        <v>68</v>
      </c>
      <c r="C25" s="43" t="s">
        <v>69</v>
      </c>
      <c r="D25" s="44">
        <v>125</v>
      </c>
      <c r="E25" s="69">
        <v>71.428571428571431</v>
      </c>
      <c r="F25" s="75">
        <v>71.428571428571431</v>
      </c>
      <c r="G25" s="83">
        <v>71.428571428571431</v>
      </c>
      <c r="H25" s="96">
        <v>71.428571428571431</v>
      </c>
      <c r="J25" s="83">
        <v>71.428571428571431</v>
      </c>
      <c r="K25" s="96">
        <v>71.428571428571431</v>
      </c>
      <c r="M25" s="103">
        <v>71.428571428571431</v>
      </c>
      <c r="N25" s="96">
        <v>71.428571428571431</v>
      </c>
      <c r="S25" s="124"/>
    </row>
    <row r="26" spans="2:19" x14ac:dyDescent="0.35">
      <c r="B26" s="42" t="s">
        <v>70</v>
      </c>
      <c r="C26" s="43" t="s">
        <v>71</v>
      </c>
      <c r="D26" s="44">
        <v>190</v>
      </c>
      <c r="E26" s="69">
        <v>176.42857142857142</v>
      </c>
      <c r="F26" s="75">
        <v>54.285714285714285</v>
      </c>
      <c r="G26" s="83">
        <v>81.428571428571431</v>
      </c>
      <c r="H26" s="96">
        <v>108.57142857142857</v>
      </c>
      <c r="J26" s="83">
        <v>81.428571428571431</v>
      </c>
      <c r="K26" s="96">
        <v>135.71428571428572</v>
      </c>
      <c r="M26" s="103">
        <v>27.142857142857142</v>
      </c>
      <c r="N26" s="96">
        <v>108.57142857142857</v>
      </c>
    </row>
    <row r="27" spans="2:19" x14ac:dyDescent="0.35">
      <c r="B27" s="42" t="s">
        <v>72</v>
      </c>
      <c r="C27" s="43" t="s">
        <v>73</v>
      </c>
      <c r="D27" s="44">
        <v>190</v>
      </c>
      <c r="E27" s="69">
        <v>81.428571428571431</v>
      </c>
      <c r="F27" s="75">
        <v>149.28571428571428</v>
      </c>
      <c r="G27" s="83">
        <v>149.28571428571428</v>
      </c>
      <c r="H27" s="96">
        <v>27.142857142857142</v>
      </c>
      <c r="J27" s="83">
        <v>149.28571428571428</v>
      </c>
      <c r="K27" s="96">
        <v>149.28571428571428</v>
      </c>
      <c r="M27" s="103">
        <v>54.285714285714285</v>
      </c>
      <c r="N27" s="96">
        <v>27.142857142857142</v>
      </c>
    </row>
    <row r="28" spans="2:19" x14ac:dyDescent="0.35">
      <c r="B28" s="42" t="s">
        <v>74</v>
      </c>
      <c r="C28" s="43" t="s">
        <v>75</v>
      </c>
      <c r="D28" s="44">
        <v>190</v>
      </c>
      <c r="E28" s="69">
        <v>108.57142857142857</v>
      </c>
      <c r="F28" s="75">
        <v>190</v>
      </c>
      <c r="G28" s="83">
        <v>135.71428571428572</v>
      </c>
      <c r="H28" s="96">
        <v>27.142857142857142</v>
      </c>
      <c r="J28" s="83">
        <v>135.71428571428572</v>
      </c>
      <c r="K28" s="96">
        <v>162.85714285714286</v>
      </c>
      <c r="M28" s="103">
        <v>54.285714285714285</v>
      </c>
      <c r="N28" s="96">
        <v>27.142857142857142</v>
      </c>
    </row>
    <row r="29" spans="2:19" x14ac:dyDescent="0.35">
      <c r="B29" s="42" t="s">
        <v>76</v>
      </c>
      <c r="C29" s="43" t="s">
        <v>77</v>
      </c>
      <c r="D29" s="44">
        <v>250</v>
      </c>
      <c r="E29" s="69">
        <v>107.14285714285714</v>
      </c>
      <c r="F29" s="75">
        <v>107.14285714285714</v>
      </c>
      <c r="G29" s="83">
        <v>107.14285714285714</v>
      </c>
      <c r="H29" s="96">
        <v>107.14285714285714</v>
      </c>
      <c r="J29" s="83">
        <v>107.14285714285714</v>
      </c>
      <c r="K29" s="96">
        <v>232.14285714285714</v>
      </c>
      <c r="M29" s="103">
        <v>107.14285714285714</v>
      </c>
      <c r="N29" s="96">
        <v>107.14285714285714</v>
      </c>
    </row>
    <row r="30" spans="2:19" x14ac:dyDescent="0.35">
      <c r="B30" s="42" t="s">
        <v>78</v>
      </c>
      <c r="C30" s="43" t="s">
        <v>79</v>
      </c>
      <c r="D30" s="44">
        <v>125</v>
      </c>
      <c r="E30" s="69">
        <v>107.14285714285714</v>
      </c>
      <c r="F30" s="75">
        <v>17.857142857142858</v>
      </c>
      <c r="G30" s="83">
        <v>71.428571428571431</v>
      </c>
      <c r="H30" s="96">
        <v>89.285714285714292</v>
      </c>
      <c r="J30" s="83">
        <v>71.428571428571431</v>
      </c>
      <c r="K30" s="96">
        <v>35.714285714285715</v>
      </c>
      <c r="M30" s="103">
        <v>53.571428571428569</v>
      </c>
      <c r="N30" s="96">
        <v>89.285714285714292</v>
      </c>
    </row>
    <row r="31" spans="2:19" x14ac:dyDescent="0.35">
      <c r="B31" s="42" t="s">
        <v>80</v>
      </c>
      <c r="C31" s="43" t="s">
        <v>81</v>
      </c>
      <c r="D31" s="44">
        <v>190</v>
      </c>
      <c r="E31" s="69">
        <v>27.142857142857142</v>
      </c>
      <c r="F31" s="75">
        <v>135.71428571428572</v>
      </c>
      <c r="G31" s="83">
        <v>81.428571428571431</v>
      </c>
      <c r="H31" s="96">
        <v>81.428571428571431</v>
      </c>
      <c r="J31" s="83">
        <v>81.428571428571431</v>
      </c>
      <c r="K31" s="96">
        <v>81.428571428571431</v>
      </c>
      <c r="M31" s="103">
        <v>190</v>
      </c>
      <c r="N31" s="96">
        <v>81.428571428571431</v>
      </c>
    </row>
    <row r="32" spans="2:19" ht="15" thickBot="1" x14ac:dyDescent="0.4">
      <c r="B32" s="50"/>
      <c r="C32" s="1" t="s">
        <v>82</v>
      </c>
      <c r="D32" s="51">
        <f>SUM(D22:D31)</f>
        <v>2000</v>
      </c>
      <c r="E32" s="72">
        <v>1012.1428571428571</v>
      </c>
      <c r="F32" s="78">
        <v>1103.5714285714287</v>
      </c>
      <c r="G32" s="86">
        <v>1188.2142857142856</v>
      </c>
      <c r="H32" s="97">
        <v>800.00000000000011</v>
      </c>
      <c r="J32" s="86">
        <v>1170.3571428571427</v>
      </c>
      <c r="K32" s="97">
        <v>1466.0714285714284</v>
      </c>
      <c r="M32" s="104">
        <v>1155.3571428571429</v>
      </c>
      <c r="N32" s="97">
        <v>782.14285714285722</v>
      </c>
    </row>
    <row r="33" spans="2:14" ht="29.5" customHeight="1" thickBot="1" x14ac:dyDescent="0.4">
      <c r="B33" s="52"/>
      <c r="C33" s="53"/>
      <c r="D33" s="53"/>
      <c r="E33" s="143" t="s">
        <v>83</v>
      </c>
      <c r="F33" s="144"/>
      <c r="G33" s="144"/>
      <c r="H33" s="145"/>
      <c r="J33" s="140" t="s">
        <v>83</v>
      </c>
      <c r="K33" s="141"/>
      <c r="M33" s="140" t="s">
        <v>83</v>
      </c>
      <c r="N33" s="141"/>
    </row>
    <row r="34" spans="2:14" x14ac:dyDescent="0.35">
      <c r="B34" s="54" t="s">
        <v>84</v>
      </c>
      <c r="C34" s="55" t="s">
        <v>63</v>
      </c>
      <c r="D34" s="56">
        <v>140</v>
      </c>
      <c r="E34" s="33"/>
      <c r="F34" s="79">
        <v>140</v>
      </c>
      <c r="G34" s="87">
        <v>93.333333333333329</v>
      </c>
      <c r="H34" s="98">
        <v>46.666666666666664</v>
      </c>
      <c r="J34" s="85">
        <v>93.333333333333329</v>
      </c>
      <c r="K34" s="95">
        <v>46.666666666666664</v>
      </c>
      <c r="M34" s="81"/>
      <c r="N34" s="95">
        <v>46.666666666666664</v>
      </c>
    </row>
    <row r="35" spans="2:14" x14ac:dyDescent="0.35">
      <c r="B35" s="42" t="s">
        <v>85</v>
      </c>
      <c r="C35" s="43" t="s">
        <v>66</v>
      </c>
      <c r="D35" s="44">
        <v>80</v>
      </c>
      <c r="E35" s="34"/>
      <c r="F35" s="75">
        <v>53.333333333333336</v>
      </c>
      <c r="G35" s="83">
        <v>53.333333333333336</v>
      </c>
      <c r="H35" s="96">
        <v>53.333333333333336</v>
      </c>
      <c r="J35" s="83">
        <v>53.333333333333336</v>
      </c>
      <c r="K35" s="96">
        <v>53.333333333333336</v>
      </c>
      <c r="M35" s="34"/>
      <c r="N35" s="96">
        <v>53.333333333333336</v>
      </c>
    </row>
    <row r="36" spans="2:14" x14ac:dyDescent="0.35">
      <c r="B36" s="42" t="s">
        <v>86</v>
      </c>
      <c r="C36" s="43" t="s">
        <v>69</v>
      </c>
      <c r="D36" s="44">
        <v>55</v>
      </c>
      <c r="E36" s="34"/>
      <c r="F36" s="75">
        <v>36.666666666666664</v>
      </c>
      <c r="G36" s="83">
        <v>36.666666666666664</v>
      </c>
      <c r="H36" s="96">
        <v>36.666666666666664</v>
      </c>
      <c r="J36" s="83">
        <v>36.666666666666664</v>
      </c>
      <c r="K36" s="96">
        <v>36.666666666666664</v>
      </c>
      <c r="M36" s="34"/>
      <c r="N36" s="96">
        <v>36.666666666666664</v>
      </c>
    </row>
    <row r="37" spans="2:14" x14ac:dyDescent="0.35">
      <c r="B37" s="42" t="s">
        <v>87</v>
      </c>
      <c r="C37" s="43" t="s">
        <v>77</v>
      </c>
      <c r="D37" s="44">
        <v>110</v>
      </c>
      <c r="E37" s="34"/>
      <c r="F37" s="75">
        <v>110</v>
      </c>
      <c r="G37" s="83">
        <v>55</v>
      </c>
      <c r="H37" s="96">
        <v>55</v>
      </c>
      <c r="J37" s="83">
        <v>55</v>
      </c>
      <c r="K37" s="96">
        <v>55</v>
      </c>
      <c r="M37" s="34"/>
      <c r="N37" s="96">
        <v>55</v>
      </c>
    </row>
    <row r="38" spans="2:14" x14ac:dyDescent="0.35">
      <c r="B38" s="42" t="s">
        <v>88</v>
      </c>
      <c r="C38" s="43" t="s">
        <v>89</v>
      </c>
      <c r="D38" s="44">
        <v>30</v>
      </c>
      <c r="E38" s="34"/>
      <c r="F38" s="75">
        <v>10</v>
      </c>
      <c r="G38" s="83">
        <v>30</v>
      </c>
      <c r="H38" s="96">
        <v>20</v>
      </c>
      <c r="J38" s="83">
        <v>30</v>
      </c>
      <c r="K38" s="96">
        <v>20</v>
      </c>
      <c r="M38" s="34"/>
      <c r="N38" s="96">
        <v>20</v>
      </c>
    </row>
    <row r="39" spans="2:14" x14ac:dyDescent="0.35">
      <c r="B39" s="42" t="s">
        <v>90</v>
      </c>
      <c r="C39" s="43" t="s">
        <v>81</v>
      </c>
      <c r="D39" s="44">
        <v>85</v>
      </c>
      <c r="E39" s="34"/>
      <c r="F39" s="75">
        <v>70.833333333333329</v>
      </c>
      <c r="G39" s="83">
        <v>70.833333333333329</v>
      </c>
      <c r="H39" s="96">
        <v>28.333333333333332</v>
      </c>
      <c r="J39" s="83">
        <v>70.833333333333329</v>
      </c>
      <c r="K39" s="96">
        <v>28.333333333333332</v>
      </c>
      <c r="M39" s="34"/>
      <c r="N39" s="96">
        <v>28.333333333333332</v>
      </c>
    </row>
    <row r="40" spans="2:14" ht="15" thickBot="1" x14ac:dyDescent="0.4">
      <c r="B40" s="50"/>
      <c r="C40" s="1" t="s">
        <v>91</v>
      </c>
      <c r="D40" s="2">
        <f>SUM(D34:D39)</f>
        <v>500</v>
      </c>
      <c r="E40" s="31"/>
      <c r="F40" s="76">
        <v>420.83333333333331</v>
      </c>
      <c r="G40" s="84">
        <v>339.16666666666663</v>
      </c>
      <c r="H40" s="99">
        <v>240</v>
      </c>
      <c r="J40" s="86">
        <v>339.16666666666663</v>
      </c>
      <c r="K40" s="97">
        <v>240</v>
      </c>
      <c r="M40" s="32"/>
      <c r="N40" s="97">
        <v>240</v>
      </c>
    </row>
    <row r="41" spans="2:14" ht="15" thickBot="1" x14ac:dyDescent="0.4">
      <c r="B41" s="52"/>
      <c r="C41" s="53"/>
      <c r="D41" s="53"/>
      <c r="E41" s="143" t="s">
        <v>92</v>
      </c>
      <c r="F41" s="144"/>
      <c r="G41" s="144"/>
      <c r="H41" s="145"/>
      <c r="J41" s="140" t="s">
        <v>92</v>
      </c>
      <c r="K41" s="141"/>
      <c r="M41" s="140" t="s">
        <v>92</v>
      </c>
      <c r="N41" s="141"/>
    </row>
    <row r="42" spans="2:14" ht="15" thickBot="1" x14ac:dyDescent="0.4">
      <c r="B42" s="57"/>
      <c r="C42" s="29" t="s">
        <v>93</v>
      </c>
      <c r="D42" s="58">
        <v>1000</v>
      </c>
      <c r="E42" s="73">
        <v>1000</v>
      </c>
      <c r="F42" s="80">
        <v>500</v>
      </c>
      <c r="G42" s="88">
        <v>750</v>
      </c>
      <c r="H42" s="100">
        <v>250</v>
      </c>
      <c r="J42" s="89">
        <v>1000</v>
      </c>
      <c r="K42" s="101">
        <v>500</v>
      </c>
      <c r="M42" s="106">
        <v>500</v>
      </c>
      <c r="N42" s="101">
        <v>1000</v>
      </c>
    </row>
    <row r="43" spans="2:14" ht="15" thickBot="1" x14ac:dyDescent="0.4">
      <c r="E43" s="35"/>
      <c r="H43" s="36"/>
    </row>
    <row r="44" spans="2:14" ht="15" thickBot="1" x14ac:dyDescent="0.4">
      <c r="B44" s="138" t="s">
        <v>94</v>
      </c>
      <c r="C44" s="142"/>
      <c r="D44" s="58">
        <f t="shared" ref="D44" si="0">D20+D32+D40+D42</f>
        <v>10000</v>
      </c>
      <c r="E44" s="73">
        <v>5763.3928571428569</v>
      </c>
      <c r="F44" s="80">
        <v>6717.5297619047615</v>
      </c>
      <c r="G44" s="88">
        <v>4940.5059523809523</v>
      </c>
      <c r="H44" s="100">
        <v>6432.5</v>
      </c>
      <c r="J44" s="88">
        <v>6122.0238095238101</v>
      </c>
      <c r="K44" s="100">
        <v>8343.5714285714275</v>
      </c>
      <c r="M44" s="107">
        <v>5807.8571428571431</v>
      </c>
      <c r="N44" s="100">
        <v>7619.6428571428569</v>
      </c>
    </row>
    <row r="45" spans="2:14" ht="15" thickBot="1" x14ac:dyDescent="0.4">
      <c r="B45" s="138" t="s">
        <v>95</v>
      </c>
      <c r="C45" s="142"/>
      <c r="D45" s="59"/>
      <c r="E45" s="73">
        <v>3</v>
      </c>
      <c r="F45" s="80">
        <v>1</v>
      </c>
      <c r="G45" s="88">
        <v>4</v>
      </c>
      <c r="H45" s="100">
        <v>2</v>
      </c>
      <c r="J45" s="88">
        <v>2</v>
      </c>
      <c r="K45" s="100">
        <v>1</v>
      </c>
      <c r="M45" s="107">
        <v>2</v>
      </c>
      <c r="N45" s="100">
        <v>1</v>
      </c>
    </row>
    <row r="46" spans="2:14" x14ac:dyDescent="0.35">
      <c r="F46" t="s">
        <v>96</v>
      </c>
      <c r="K46" t="s">
        <v>96</v>
      </c>
      <c r="N46" t="s">
        <v>96</v>
      </c>
    </row>
    <row r="47" spans="2:14" ht="15" thickBot="1" x14ac:dyDescent="0.4"/>
    <row r="48" spans="2:14" ht="15" thickBot="1" x14ac:dyDescent="0.4">
      <c r="B48" s="138" t="s">
        <v>97</v>
      </c>
      <c r="C48" s="142"/>
      <c r="D48" s="139"/>
    </row>
    <row r="49" spans="2:4" x14ac:dyDescent="0.35">
      <c r="B49" s="60" t="s">
        <v>17</v>
      </c>
      <c r="C49" s="61"/>
      <c r="D49" s="62">
        <v>0.65</v>
      </c>
    </row>
    <row r="50" spans="2:4" x14ac:dyDescent="0.35">
      <c r="B50" s="35" t="s">
        <v>56</v>
      </c>
      <c r="D50" s="63">
        <v>0.2</v>
      </c>
    </row>
    <row r="51" spans="2:4" x14ac:dyDescent="0.35">
      <c r="B51" s="35" t="s">
        <v>83</v>
      </c>
      <c r="D51" s="63">
        <v>0.05</v>
      </c>
    </row>
    <row r="52" spans="2:4" x14ac:dyDescent="0.35">
      <c r="B52" s="64" t="s">
        <v>92</v>
      </c>
      <c r="C52" s="65"/>
      <c r="D52" s="66">
        <v>0.1</v>
      </c>
    </row>
    <row r="53" spans="2:4" ht="15" thickBot="1" x14ac:dyDescent="0.4">
      <c r="B53" s="48" t="s">
        <v>98</v>
      </c>
      <c r="C53" s="67"/>
      <c r="D53" s="68">
        <f>D49+D50+D51+D52</f>
        <v>1.0000000000000002</v>
      </c>
    </row>
    <row r="56" spans="2:4" x14ac:dyDescent="0.35">
      <c r="B56" s="128"/>
    </row>
  </sheetData>
  <mergeCells count="18">
    <mergeCell ref="M33:N33"/>
    <mergeCell ref="B48:D48"/>
    <mergeCell ref="J7:K7"/>
    <mergeCell ref="J21:K21"/>
    <mergeCell ref="J33:K33"/>
    <mergeCell ref="J41:K41"/>
    <mergeCell ref="M41:N41"/>
    <mergeCell ref="E7:H7"/>
    <mergeCell ref="E21:H21"/>
    <mergeCell ref="E33:H33"/>
    <mergeCell ref="E41:H41"/>
    <mergeCell ref="B44:C44"/>
    <mergeCell ref="B45:C45"/>
    <mergeCell ref="E4:H4"/>
    <mergeCell ref="J4:K4"/>
    <mergeCell ref="M4:N4"/>
    <mergeCell ref="M7:N7"/>
    <mergeCell ref="M21:N21"/>
  </mergeCells>
  <conditionalFormatting sqref="G8">
    <cfRule type="expression" dxfId="6" priority="4">
      <formula>#REF!="No"</formula>
    </cfRule>
  </conditionalFormatting>
  <conditionalFormatting sqref="E6 E9:E20 E22:E32 E42 E44:E45">
    <cfRule type="expression" dxfId="5" priority="5">
      <formula>$C$4="Yes"</formula>
    </cfRule>
  </conditionalFormatting>
  <conditionalFormatting sqref="F6 F9:F20 F22:F32 F42 F44:F45 F34:F40">
    <cfRule type="expression" dxfId="4" priority="6">
      <formula>$C$4="Yes"</formula>
    </cfRule>
  </conditionalFormatting>
  <conditionalFormatting sqref="H6 H9:H20 H22:H32 H42 H44:H45 H34:H40">
    <cfRule type="expression" dxfId="3" priority="8">
      <formula>$C$4="Yes"</formula>
    </cfRule>
  </conditionalFormatting>
  <conditionalFormatting sqref="G6 G9:G20 G22:G32 G42 G44:G45 G34:G40">
    <cfRule type="expression" dxfId="2" priority="9">
      <formula>$C$4="Yes"</formula>
    </cfRule>
  </conditionalFormatting>
  <conditionalFormatting sqref="J8">
    <cfRule type="expression" dxfId="1" priority="2">
      <formula>#REF!="No"</formula>
    </cfRule>
  </conditionalFormatting>
  <conditionalFormatting sqref="M8">
    <cfRule type="expression" dxfId="0" priority="1">
      <formula>#REF!="No"</formula>
    </cfRule>
  </conditionalFormatting>
  <pageMargins left="0.7" right="0.7" top="0.75" bottom="0.75" header="0.3" footer="0.3"/>
  <pageSetup scale="3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3BE6-A63A-4FCE-9900-D6D3BF7467E5}">
  <sheetPr>
    <pageSetUpPr fitToPage="1"/>
  </sheetPr>
  <dimension ref="A1:V31"/>
  <sheetViews>
    <sheetView view="pageBreakPreview" zoomScale="60" zoomScaleNormal="30" workbookViewId="0">
      <selection activeCell="B4" sqref="B4:D4"/>
    </sheetView>
  </sheetViews>
  <sheetFormatPr defaultRowHeight="14.5" x14ac:dyDescent="0.35"/>
  <cols>
    <col min="2" max="2" width="56.90625" bestFit="1" customWidth="1"/>
    <col min="3" max="3" width="15.81640625" bestFit="1" customWidth="1"/>
    <col min="4" max="4" width="10.453125" customWidth="1"/>
    <col min="5" max="5" width="8.81640625" bestFit="1" customWidth="1"/>
    <col min="6" max="6" width="50.36328125" bestFit="1" customWidth="1"/>
    <col min="7" max="7" width="15.81640625" bestFit="1" customWidth="1"/>
    <col min="8" max="8" width="13.26953125" bestFit="1" customWidth="1"/>
    <col min="9" max="9" width="18.08984375" bestFit="1" customWidth="1"/>
    <col min="10" max="10" width="34.453125" bestFit="1" customWidth="1"/>
    <col min="11" max="11" width="26.453125" bestFit="1" customWidth="1"/>
    <col min="12" max="12" width="6.26953125" bestFit="1" customWidth="1"/>
    <col min="13" max="13" width="7.36328125" bestFit="1" customWidth="1"/>
    <col min="14" max="14" width="57.6328125" bestFit="1" customWidth="1"/>
    <col min="20" max="20" width="11" bestFit="1" customWidth="1"/>
    <col min="21" max="21" width="68.54296875" bestFit="1" customWidth="1"/>
    <col min="22" max="22" width="4.1796875" bestFit="1" customWidth="1"/>
  </cols>
  <sheetData>
    <row r="1" spans="1:22" ht="26" x14ac:dyDescent="0.6">
      <c r="A1" s="151" t="s">
        <v>99</v>
      </c>
      <c r="B1" s="151"/>
      <c r="C1" s="151"/>
      <c r="D1" s="151"/>
      <c r="E1" s="151"/>
      <c r="F1" s="151"/>
      <c r="G1" s="151"/>
      <c r="H1" s="151"/>
    </row>
    <row r="4" spans="1:22" ht="21" x14ac:dyDescent="0.45">
      <c r="B4" s="152" t="s">
        <v>100</v>
      </c>
      <c r="C4" s="152"/>
      <c r="D4" s="152"/>
      <c r="F4" s="152" t="s">
        <v>101</v>
      </c>
      <c r="G4" s="152"/>
      <c r="H4" s="152"/>
    </row>
    <row r="5" spans="1:22" ht="15" thickBot="1" x14ac:dyDescent="0.4">
      <c r="I5" s="134"/>
      <c r="J5" s="127" t="s">
        <v>102</v>
      </c>
      <c r="T5" s="128" t="s">
        <v>4</v>
      </c>
      <c r="U5" t="s">
        <v>5</v>
      </c>
    </row>
    <row r="6" spans="1:22" x14ac:dyDescent="0.35">
      <c r="B6" s="143" t="s">
        <v>103</v>
      </c>
      <c r="C6" s="144"/>
      <c r="D6" s="145"/>
      <c r="F6" s="143" t="s">
        <v>103</v>
      </c>
      <c r="G6" s="144"/>
      <c r="H6" s="145"/>
      <c r="U6" t="s">
        <v>6</v>
      </c>
    </row>
    <row r="7" spans="1:22" ht="15" thickBot="1" x14ac:dyDescent="0.4">
      <c r="B7" s="148" t="s">
        <v>104</v>
      </c>
      <c r="C7" s="149"/>
      <c r="D7" s="150"/>
      <c r="F7" s="148" t="s">
        <v>104</v>
      </c>
      <c r="G7" s="149"/>
      <c r="H7" s="150"/>
      <c r="J7" s="115" t="s">
        <v>105</v>
      </c>
      <c r="K7" s="122" t="s">
        <v>106</v>
      </c>
      <c r="L7" s="121" t="s">
        <v>107</v>
      </c>
      <c r="M7" s="121" t="s">
        <v>108</v>
      </c>
      <c r="U7" t="s">
        <v>16</v>
      </c>
    </row>
    <row r="8" spans="1:22" ht="44" thickBot="1" x14ac:dyDescent="0.4">
      <c r="B8" s="3" t="s">
        <v>109</v>
      </c>
      <c r="C8" s="4" t="s">
        <v>110</v>
      </c>
      <c r="D8" s="5" t="s">
        <v>95</v>
      </c>
      <c r="F8" s="3" t="s">
        <v>109</v>
      </c>
      <c r="G8" s="4" t="s">
        <v>110</v>
      </c>
      <c r="H8" s="113" t="s">
        <v>95</v>
      </c>
      <c r="I8" s="115" t="s">
        <v>111</v>
      </c>
      <c r="J8" s="116">
        <f>SUM(K8:M8)</f>
        <v>28803</v>
      </c>
      <c r="K8" s="117">
        <v>26923</v>
      </c>
      <c r="L8" s="118">
        <v>454</v>
      </c>
      <c r="M8" s="118">
        <v>1426</v>
      </c>
      <c r="N8">
        <f>454+1426</f>
        <v>1880</v>
      </c>
      <c r="U8" s="135" t="s">
        <v>112</v>
      </c>
    </row>
    <row r="9" spans="1:22" ht="15" customHeight="1" thickBot="1" x14ac:dyDescent="0.4">
      <c r="B9" s="6" t="s">
        <v>10</v>
      </c>
      <c r="C9" s="108">
        <v>5763.3928571428569</v>
      </c>
      <c r="D9" s="7">
        <v>3</v>
      </c>
      <c r="F9" s="8" t="s">
        <v>10</v>
      </c>
      <c r="G9" s="9">
        <v>5763.3928571428569</v>
      </c>
      <c r="H9" s="114">
        <v>3</v>
      </c>
      <c r="I9" s="115" t="s">
        <v>113</v>
      </c>
      <c r="J9" s="116">
        <f>SUM(K9:M9)</f>
        <v>42632.676521932917</v>
      </c>
      <c r="K9" s="116">
        <v>39850</v>
      </c>
      <c r="L9" s="119">
        <f>+K9*L10</f>
        <v>671.98677710507741</v>
      </c>
      <c r="M9" s="119">
        <f>+K9*M10</f>
        <v>2110.6897448278423</v>
      </c>
      <c r="N9" t="s">
        <v>114</v>
      </c>
      <c r="U9" t="s">
        <v>115</v>
      </c>
      <c r="V9" s="136">
        <v>7.0000000000000007E-2</v>
      </c>
    </row>
    <row r="10" spans="1:22" ht="15" thickBot="1" x14ac:dyDescent="0.4">
      <c r="B10" s="10" t="s">
        <v>11</v>
      </c>
      <c r="C10" s="109">
        <v>6717.5297619047615</v>
      </c>
      <c r="D10" s="11">
        <v>1</v>
      </c>
      <c r="E10" t="s">
        <v>116</v>
      </c>
      <c r="F10" s="12" t="s">
        <v>11</v>
      </c>
      <c r="G10" s="13">
        <v>6717.5297619047615</v>
      </c>
      <c r="H10" s="125">
        <v>1</v>
      </c>
      <c r="I10" s="126"/>
      <c r="K10" s="28" t="s">
        <v>117</v>
      </c>
      <c r="L10" s="120">
        <f>+L8/K8</f>
        <v>1.6862905322586635E-2</v>
      </c>
      <c r="M10" s="120">
        <f>+M8/K8</f>
        <v>5.2965865616758902E-2</v>
      </c>
    </row>
    <row r="11" spans="1:22" ht="15" thickBot="1" x14ac:dyDescent="0.4">
      <c r="B11" s="18" t="s">
        <v>12</v>
      </c>
      <c r="C11" s="111">
        <v>4940.5059523809523</v>
      </c>
      <c r="D11" s="19">
        <v>4</v>
      </c>
      <c r="F11" s="12" t="s">
        <v>12</v>
      </c>
      <c r="G11" s="13">
        <v>4940.5059523809523</v>
      </c>
      <c r="H11" s="14">
        <v>4</v>
      </c>
    </row>
    <row r="12" spans="1:22" ht="15" thickBot="1" x14ac:dyDescent="0.4">
      <c r="B12" s="20" t="s">
        <v>118</v>
      </c>
      <c r="C12" s="112">
        <v>6432.5</v>
      </c>
      <c r="D12" s="21">
        <v>2</v>
      </c>
      <c r="F12" s="22" t="s">
        <v>118</v>
      </c>
      <c r="G12" s="23">
        <v>6432.5</v>
      </c>
      <c r="H12" s="24">
        <v>2</v>
      </c>
    </row>
    <row r="13" spans="1:22" x14ac:dyDescent="0.35">
      <c r="B13" s="25"/>
      <c r="F13" s="25" t="s">
        <v>119</v>
      </c>
    </row>
    <row r="14" spans="1:22" ht="15" thickBot="1" x14ac:dyDescent="0.4">
      <c r="T14" s="128" t="s">
        <v>35</v>
      </c>
      <c r="U14" t="s">
        <v>36</v>
      </c>
    </row>
    <row r="15" spans="1:22" x14ac:dyDescent="0.35">
      <c r="B15" s="143" t="s">
        <v>120</v>
      </c>
      <c r="C15" s="144"/>
      <c r="D15" s="145"/>
      <c r="F15" s="143" t="s">
        <v>120</v>
      </c>
      <c r="G15" s="144"/>
      <c r="H15" s="145"/>
      <c r="J15" s="146" t="s">
        <v>121</v>
      </c>
      <c r="U15" t="s">
        <v>39</v>
      </c>
    </row>
    <row r="16" spans="1:22" ht="15" thickBot="1" x14ac:dyDescent="0.4">
      <c r="B16" s="148" t="s">
        <v>122</v>
      </c>
      <c r="C16" s="149"/>
      <c r="D16" s="150"/>
      <c r="F16" s="148" t="s">
        <v>122</v>
      </c>
      <c r="G16" s="149"/>
      <c r="H16" s="150"/>
      <c r="J16" s="146"/>
      <c r="U16" t="s">
        <v>42</v>
      </c>
    </row>
    <row r="17" spans="2:21" ht="44" thickBot="1" x14ac:dyDescent="0.4">
      <c r="B17" s="3" t="s">
        <v>123</v>
      </c>
      <c r="C17" s="4" t="s">
        <v>110</v>
      </c>
      <c r="D17" s="5" t="s">
        <v>95</v>
      </c>
      <c r="F17" s="3" t="s">
        <v>123</v>
      </c>
      <c r="G17" s="4" t="s">
        <v>110</v>
      </c>
      <c r="H17" s="113" t="s">
        <v>95</v>
      </c>
      <c r="I17" s="115" t="s">
        <v>111</v>
      </c>
      <c r="J17" s="118">
        <f>6309-449</f>
        <v>5860</v>
      </c>
      <c r="U17" s="135" t="s">
        <v>45</v>
      </c>
    </row>
    <row r="18" spans="2:21" ht="15" thickBot="1" x14ac:dyDescent="0.4">
      <c r="B18" s="18" t="s">
        <v>12</v>
      </c>
      <c r="C18" s="111">
        <v>6122.0238095238101</v>
      </c>
      <c r="D18" s="19">
        <v>2</v>
      </c>
      <c r="F18" s="8" t="s">
        <v>10</v>
      </c>
      <c r="G18" s="26"/>
      <c r="H18" s="114"/>
      <c r="I18" s="115" t="s">
        <v>113</v>
      </c>
      <c r="J18" s="119">
        <f>7359-L9</f>
        <v>6687.0132228949224</v>
      </c>
      <c r="K18" t="s">
        <v>124</v>
      </c>
      <c r="U18" s="124" t="s">
        <v>48</v>
      </c>
    </row>
    <row r="19" spans="2:21" ht="15" thickBot="1" x14ac:dyDescent="0.4">
      <c r="B19" s="20" t="s">
        <v>125</v>
      </c>
      <c r="C19" s="112">
        <v>8343.5714285714275</v>
      </c>
      <c r="D19" s="21">
        <v>1</v>
      </c>
      <c r="E19" t="s">
        <v>116</v>
      </c>
      <c r="F19" s="12" t="s">
        <v>11</v>
      </c>
      <c r="G19" s="15"/>
      <c r="H19" s="125"/>
      <c r="I19" s="126"/>
      <c r="U19" t="s">
        <v>51</v>
      </c>
    </row>
    <row r="20" spans="2:21" x14ac:dyDescent="0.35">
      <c r="U20" t="s">
        <v>126</v>
      </c>
    </row>
    <row r="21" spans="2:21" ht="15" thickBot="1" x14ac:dyDescent="0.4"/>
    <row r="22" spans="2:21" x14ac:dyDescent="0.35">
      <c r="B22" s="143" t="s">
        <v>127</v>
      </c>
      <c r="C22" s="144"/>
      <c r="D22" s="145"/>
      <c r="F22" s="143" t="s">
        <v>127</v>
      </c>
      <c r="G22" s="144"/>
      <c r="H22" s="145"/>
      <c r="J22" s="147" t="s">
        <v>128</v>
      </c>
      <c r="T22" s="128" t="s">
        <v>57</v>
      </c>
      <c r="U22" t="s">
        <v>58</v>
      </c>
    </row>
    <row r="23" spans="2:21" ht="15" thickBot="1" x14ac:dyDescent="0.4">
      <c r="B23" s="148" t="s">
        <v>129</v>
      </c>
      <c r="C23" s="149"/>
      <c r="D23" s="150"/>
      <c r="F23" s="148" t="s">
        <v>129</v>
      </c>
      <c r="G23" s="149"/>
      <c r="H23" s="150"/>
      <c r="J23" s="147"/>
      <c r="U23" t="s">
        <v>61</v>
      </c>
    </row>
    <row r="24" spans="2:21" ht="44" thickBot="1" x14ac:dyDescent="0.4">
      <c r="B24" s="3" t="s">
        <v>130</v>
      </c>
      <c r="C24" s="4" t="s">
        <v>110</v>
      </c>
      <c r="D24" s="5" t="s">
        <v>95</v>
      </c>
      <c r="F24" s="3" t="s">
        <v>130</v>
      </c>
      <c r="G24" s="4" t="s">
        <v>110</v>
      </c>
      <c r="H24" s="113" t="s">
        <v>95</v>
      </c>
      <c r="I24" s="115" t="s">
        <v>111</v>
      </c>
      <c r="J24" s="116">
        <f>14368-1435</f>
        <v>12933</v>
      </c>
      <c r="U24" s="135" t="s">
        <v>131</v>
      </c>
    </row>
    <row r="25" spans="2:21" ht="15" thickBot="1" x14ac:dyDescent="0.4">
      <c r="B25" s="16" t="s">
        <v>15</v>
      </c>
      <c r="C25" s="110">
        <v>5807.8571428571431</v>
      </c>
      <c r="D25" s="17">
        <v>2</v>
      </c>
      <c r="F25" s="8" t="s">
        <v>10</v>
      </c>
      <c r="G25" s="26"/>
      <c r="H25" s="114"/>
      <c r="I25" s="115" t="s">
        <v>113</v>
      </c>
      <c r="J25" s="123">
        <f>22648-M9</f>
        <v>20537.310255172157</v>
      </c>
      <c r="K25" t="s">
        <v>132</v>
      </c>
      <c r="U25" t="s">
        <v>133</v>
      </c>
    </row>
    <row r="26" spans="2:21" ht="15" thickBot="1" x14ac:dyDescent="0.4">
      <c r="B26" s="20" t="s">
        <v>118</v>
      </c>
      <c r="C26" s="112">
        <v>7619.6428571428569</v>
      </c>
      <c r="D26" s="21">
        <v>1</v>
      </c>
      <c r="E26" t="s">
        <v>116</v>
      </c>
      <c r="F26" s="22" t="s">
        <v>118</v>
      </c>
      <c r="G26" s="23">
        <v>7619.6428571428569</v>
      </c>
      <c r="H26" s="27">
        <v>1</v>
      </c>
    </row>
    <row r="28" spans="2:21" x14ac:dyDescent="0.35">
      <c r="I28" s="121" t="s">
        <v>134</v>
      </c>
      <c r="J28" s="121"/>
    </row>
    <row r="29" spans="2:21" x14ac:dyDescent="0.35">
      <c r="B29" s="128"/>
      <c r="H29" s="28" t="s">
        <v>135</v>
      </c>
      <c r="I29" s="115" t="s">
        <v>111</v>
      </c>
      <c r="J29" s="123">
        <f>+J24+J17+J8</f>
        <v>47596</v>
      </c>
    </row>
    <row r="30" spans="2:21" x14ac:dyDescent="0.35">
      <c r="H30" s="28" t="s">
        <v>136</v>
      </c>
      <c r="I30" s="115" t="s">
        <v>113</v>
      </c>
      <c r="J30" s="123">
        <f>+J25+J18+J9</f>
        <v>69857</v>
      </c>
    </row>
    <row r="31" spans="2:21" x14ac:dyDescent="0.35">
      <c r="I31" s="124"/>
    </row>
  </sheetData>
  <mergeCells count="17">
    <mergeCell ref="B7:D7"/>
    <mergeCell ref="F7:H7"/>
    <mergeCell ref="A1:H1"/>
    <mergeCell ref="B4:D4"/>
    <mergeCell ref="F4:H4"/>
    <mergeCell ref="B6:D6"/>
    <mergeCell ref="F6:H6"/>
    <mergeCell ref="J15:J16"/>
    <mergeCell ref="J22:J23"/>
    <mergeCell ref="B23:D23"/>
    <mergeCell ref="F23:H23"/>
    <mergeCell ref="B15:D15"/>
    <mergeCell ref="F15:H15"/>
    <mergeCell ref="B16:D16"/>
    <mergeCell ref="F16:H16"/>
    <mergeCell ref="B22:D22"/>
    <mergeCell ref="F22:H22"/>
  </mergeCells>
  <pageMargins left="0.7" right="0.7" top="0.75" bottom="0.75" header="0.3" footer="0.3"/>
  <pageSetup scale="1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51D2F7E19DE498935213F56D38DBF" ma:contentTypeVersion="6" ma:contentTypeDescription="Create a new document." ma:contentTypeScope="" ma:versionID="fb21548b7767dd2aa932ae47fae0876a">
  <xsd:schema xmlns:xsd="http://www.w3.org/2001/XMLSchema" xmlns:xs="http://www.w3.org/2001/XMLSchema" xmlns:p="http://schemas.microsoft.com/office/2006/metadata/properties" xmlns:ns2="4e68ec4e-bc40-4c34-8d16-daca5267078e" xmlns:ns3="0fbe1cf0-bf00-49fb-b103-6fbc494088fb" targetNamespace="http://schemas.microsoft.com/office/2006/metadata/properties" ma:root="true" ma:fieldsID="163b05573cd34214738ca0fa5265a529" ns2:_="" ns3:_="">
    <xsd:import namespace="4e68ec4e-bc40-4c34-8d16-daca5267078e"/>
    <xsd:import namespace="0fbe1cf0-bf00-49fb-b103-6fbc494088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8ec4e-bc40-4c34-8d16-daca52670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e1cf0-bf00-49fb-b103-6fbc494088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7BF79-E404-40D6-BE3D-5F94F3068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8ec4e-bc40-4c34-8d16-daca5267078e"/>
    <ds:schemaRef ds:uri="0fbe1cf0-bf00-49fb-b103-6fbc49408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1F3DBF-1695-402E-B282-4EA63040867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fbe1cf0-bf00-49fb-b103-6fbc494088fb"/>
    <ds:schemaRef ds:uri="4e68ec4e-bc40-4c34-8d16-daca5267078e"/>
  </ds:schemaRefs>
</ds:datastoreItem>
</file>

<file path=customXml/itemProps3.xml><?xml version="1.0" encoding="utf-8"?>
<ds:datastoreItem xmlns:ds="http://schemas.openxmlformats.org/officeDocument/2006/customXml" ds:itemID="{9140D39D-0BA3-444C-A15D-E791EDF944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 Scoring Points</vt:lpstr>
      <vt:lpstr>Overall Final Score</vt:lpstr>
      <vt:lpstr>'Overall Final Score'!Print_Area</vt:lpstr>
      <vt:lpstr>'Overall Scoring Points'!Print_Area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Layne, Cynthia</dc:creator>
  <cp:keywords/>
  <dc:description/>
  <cp:lastModifiedBy>Ambur, Julie</cp:lastModifiedBy>
  <cp:revision/>
  <cp:lastPrinted>2021-12-03T14:06:56Z</cp:lastPrinted>
  <dcterms:created xsi:type="dcterms:W3CDTF">2021-11-04T20:44:58Z</dcterms:created>
  <dcterms:modified xsi:type="dcterms:W3CDTF">2021-12-03T14:07:42Z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0x010100F2A51D2F7E19DE498935213F56D38DBF</vt:lpwstr>
  </property>
</Properties>
</file>