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CM model 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<sst xmlns="http://schemas.openxmlformats.org/spreadsheetml/2006/main" count="45" uniqueCount="45">
  <si>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1.</t>
  </si>
  <si>
    <t>2.</t>
  </si>
  <si>
    <t>Calculations:</t>
  </si>
  <si>
    <t>Case management FTEs required</t>
  </si>
  <si>
    <t>Case management FTEs required - rounded</t>
  </si>
  <si>
    <t>Case management salary and ERE</t>
  </si>
  <si>
    <t>Case management supervisor FTEs required</t>
  </si>
  <si>
    <t>Case management supervisor salary and ERE</t>
  </si>
  <si>
    <t>Vehicles required</t>
  </si>
  <si>
    <t>Vehicle costs</t>
  </si>
  <si>
    <t>Total Annual Case Management Cost</t>
  </si>
  <si>
    <t xml:space="preserve">AHCCCS Assumptions: </t>
  </si>
  <si>
    <t>Assumptions:</t>
  </si>
  <si>
    <r>
      <t xml:space="preserve"> </t>
    </r>
    <r>
      <rPr>
        <sz val="12"/>
        <rFont val="Arial"/>
        <family val="2"/>
      </rPr>
      <t>ALTCS EPD Case Management Assumption Model Capitation Worksheet</t>
    </r>
  </si>
  <si>
    <t xml:space="preserve">Vehicle cost per mile (GSA.gov website POV mileage rates) </t>
  </si>
  <si>
    <t xml:space="preserve">Case Management PMPM Calculated for CYE </t>
  </si>
  <si>
    <t xml:space="preserve">Case Manager base pay: (statewide weighted average) </t>
  </si>
  <si>
    <t>Case Manager supervisor base pay: (statewide weighted average)</t>
  </si>
  <si>
    <t>Case Management clerical-case aides base pay: (statewide weighted average)</t>
  </si>
  <si>
    <t>Case Management Clerical -case Aides FTEs rounded</t>
  </si>
  <si>
    <t>Case Management Clerical-aid Salary and ERE</t>
  </si>
  <si>
    <t>Key</t>
  </si>
  <si>
    <t>user input</t>
  </si>
  <si>
    <t>formula</t>
  </si>
  <si>
    <t>Employee Related Expense % (statewide weighted average)</t>
  </si>
  <si>
    <t>Case Manager/Supervisor ratio (AHCCCS assumption)</t>
  </si>
  <si>
    <t>Institutional Clients/Case Mgr  (AHCCCS assumption)</t>
  </si>
  <si>
    <t>Home and Community Based Service (HCBS) clients/case mgr (AHCCCS assumption)</t>
  </si>
  <si>
    <t>Case Management (CM) FTEs per vehicle (AHCCCS assumption)</t>
  </si>
  <si>
    <t>Vehicle miles per day (AHCCCS assumption)</t>
  </si>
  <si>
    <t>Vehicle days per year (AHCCCS assumption)</t>
  </si>
  <si>
    <t>Case Aid (Secretary) / Case Manager (supervisors) (AHCCCS assumption)</t>
  </si>
  <si>
    <t>Notes</t>
  </si>
  <si>
    <r>
      <t xml:space="preserve">Number of ALTCS EPD enrollment as of current date (sample estimate) </t>
    </r>
    <r>
      <rPr>
        <vertAlign val="superscript"/>
        <sz val="9"/>
        <rFont val="Arial"/>
        <family val="2"/>
      </rPr>
      <t>1</t>
    </r>
  </si>
  <si>
    <r>
      <t xml:space="preserve">Assumed HCBS Mix %: (sample estimate) </t>
    </r>
    <r>
      <rPr>
        <vertAlign val="superscript"/>
        <sz val="10"/>
        <rFont val="Arial"/>
        <family val="2"/>
      </rPr>
      <t>2</t>
    </r>
  </si>
  <si>
    <t>Case Management Clerical-case Aides FTEs required</t>
  </si>
  <si>
    <t>GSA</t>
  </si>
  <si>
    <t>XXX</t>
  </si>
  <si>
    <t>6) Use of this model is optional and may be used as a guide for Case Management in conjunction with financial information as well</t>
  </si>
  <si>
    <t xml:space="preserve">    as past case management amounts in the capitation rates. It's not a required submission with the RFP.</t>
  </si>
  <si>
    <t>5) GSA.gov website POV mileage rates is the mileage rate posted by the government.</t>
  </si>
  <si>
    <t>4) AHCCCS assumptions are the assumptions AHCCCS uses for the model when reviewing Case Management information.</t>
  </si>
  <si>
    <t>3) Statewide Average Numbers were calculated by taking Contractors provided information for the specific assumption and averaging.</t>
  </si>
  <si>
    <t>2) The HCBS mix percent should be the same HCBS mix percent as assumed in each bid for each GSA.</t>
  </si>
  <si>
    <t>1) The number of EPD enrolled members in the specific GSA as of the most current date.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</si>
</sst>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$&quot;#,##0"/>
    <numFmt numFmtId="166" formatCode="0.0_)"/>
    <numFmt numFmtId="167" formatCode="&quot;$&quot;#,##0.000_);\(&quot;$&quot;#,##0.000\)"/>
    <numFmt numFmtId="168" formatCode="_(* #,##0.0_);_(* \(#,##0.0\);_(* &quot;-&quot;?_);_(@_)"/>
    <numFmt numFmtId="169" formatCode="mm/dd/yy_)"/>
  </numFmts>
  <fonts count="11">
    <font>
      <sz val="10"/>
      <name val="Arial"/>
      <family val="0"/>
    </font>
    <font>
      <b/>
      <sz val="12"/>
      <name val="Helv"/>
      <family val="0"/>
    </font>
    <font>
      <sz val="12"/>
      <color indexed="17"/>
      <name val="Helv"/>
      <family val="0"/>
    </font>
    <font>
      <sz val="12"/>
      <name val="Helv"/>
      <family val="0"/>
    </font>
    <font>
      <sz val="9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u val="single"/>
      <sz val="10"/>
      <name val="Arial"/>
      <family val="2"/>
    </font>
    <font>
      <vertAlign val="superscript"/>
      <sz val="9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>
      <alignment/>
    </xf>
    <xf numFmtId="37" fontId="0" fillId="0" borderId="0" xfId="0" applyNumberFormat="1" applyAlignment="1" applyProtection="1">
      <alignment/>
      <protection/>
    </xf>
    <xf numFmtId="0" fontId="0" fillId="0" borderId="1" xfId="0" applyBorder="1" applyAlignment="1" applyProtection="1">
      <alignment horizontal="left"/>
      <protection/>
    </xf>
    <xf numFmtId="10" fontId="3" fillId="0" borderId="0" xfId="0" applyNumberFormat="1" applyFont="1" applyFill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44" fontId="3" fillId="0" borderId="0" xfId="17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5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169" fontId="3" fillId="0" borderId="0" xfId="0" applyNumberFormat="1" applyFont="1" applyAlignment="1" applyProtection="1">
      <alignment/>
      <protection/>
    </xf>
    <xf numFmtId="7" fontId="3" fillId="0" borderId="0" xfId="0" applyNumberFormat="1" applyFont="1" applyBorder="1" applyAlignment="1" applyProtection="1">
      <alignment/>
      <protection/>
    </xf>
    <xf numFmtId="168" fontId="3" fillId="2" borderId="0" xfId="0" applyNumberFormat="1" applyFont="1" applyFill="1" applyAlignment="1" applyProtection="1">
      <alignment/>
      <protection/>
    </xf>
    <xf numFmtId="166" fontId="3" fillId="2" borderId="0" xfId="0" applyNumberFormat="1" applyFont="1" applyFill="1" applyAlignment="1" applyProtection="1">
      <alignment/>
      <protection/>
    </xf>
    <xf numFmtId="5" fontId="3" fillId="2" borderId="0" xfId="0" applyNumberFormat="1" applyFont="1" applyFill="1" applyAlignment="1" applyProtection="1">
      <alignment/>
      <protection/>
    </xf>
    <xf numFmtId="7" fontId="3" fillId="2" borderId="2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0" fillId="3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37" fontId="3" fillId="3" borderId="0" xfId="0" applyNumberFormat="1" applyFont="1" applyFill="1" applyAlignment="1" applyProtection="1">
      <alignment/>
      <protection locked="0"/>
    </xf>
    <xf numFmtId="10" fontId="3" fillId="3" borderId="0" xfId="0" applyNumberFormat="1" applyFont="1" applyFill="1" applyAlignment="1" applyProtection="1">
      <alignment/>
      <protection locked="0"/>
    </xf>
    <xf numFmtId="165" fontId="6" fillId="3" borderId="0" xfId="0" applyNumberFormat="1" applyFont="1" applyFill="1" applyAlignment="1" applyProtection="1">
      <alignment/>
      <protection locked="0"/>
    </xf>
    <xf numFmtId="0" fontId="1" fillId="3" borderId="0" xfId="0" applyFont="1" applyFill="1" applyAlignment="1" applyProtection="1">
      <alignment/>
      <protection locked="0"/>
    </xf>
    <xf numFmtId="9" fontId="3" fillId="3" borderId="0" xfId="0" applyNumberFormat="1" applyFont="1" applyFill="1" applyAlignment="1" applyProtection="1">
      <alignment/>
      <protection locked="0"/>
    </xf>
    <xf numFmtId="166" fontId="3" fillId="3" borderId="0" xfId="0" applyNumberFormat="1" applyFont="1" applyFill="1" applyAlignment="1" applyProtection="1">
      <alignment/>
      <protection locked="0"/>
    </xf>
    <xf numFmtId="0" fontId="3" fillId="3" borderId="0" xfId="0" applyFont="1" applyFill="1" applyAlignment="1" applyProtection="1">
      <alignment/>
      <protection locked="0"/>
    </xf>
    <xf numFmtId="167" fontId="3" fillId="3" borderId="0" xfId="0" applyNumberFormat="1" applyFont="1" applyFill="1" applyAlignment="1" applyProtection="1">
      <alignment/>
      <protection locked="0"/>
    </xf>
    <xf numFmtId="0" fontId="0" fillId="0" borderId="0" xfId="0" applyFill="1" applyAlignment="1">
      <alignment/>
    </xf>
    <xf numFmtId="0" fontId="7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2"/>
  <sheetViews>
    <sheetView tabSelected="1" workbookViewId="0" topLeftCell="A1">
      <selection activeCell="C1" sqref="C1"/>
    </sheetView>
  </sheetViews>
  <sheetFormatPr defaultColWidth="9.140625" defaultRowHeight="12.75"/>
  <cols>
    <col min="1" max="1" width="12.8515625" style="0" customWidth="1"/>
    <col min="2" max="2" width="4.8515625" style="0" customWidth="1"/>
    <col min="3" max="3" width="74.7109375" style="0" bestFit="1" customWidth="1"/>
    <col min="4" max="4" width="10.28125" style="0" bestFit="1" customWidth="1"/>
    <col min="5" max="5" width="13.57421875" style="0" bestFit="1" customWidth="1"/>
  </cols>
  <sheetData>
    <row r="2" spans="1:5" ht="15">
      <c r="A2" s="1" t="s">
        <v>13</v>
      </c>
      <c r="B2" s="2"/>
      <c r="C2" s="2"/>
      <c r="D2" s="2"/>
      <c r="E2" s="2"/>
    </row>
    <row r="3" spans="1:4" ht="12.75">
      <c r="A3" s="21" t="s">
        <v>11</v>
      </c>
      <c r="B3" s="21"/>
      <c r="C3" s="21"/>
      <c r="D3" s="21"/>
    </row>
    <row r="5" spans="1:4" ht="15.75">
      <c r="A5" s="35" t="s">
        <v>36</v>
      </c>
      <c r="C5" s="27" t="s">
        <v>37</v>
      </c>
      <c r="D5" s="4"/>
    </row>
    <row r="6" ht="12.75">
      <c r="D6" s="5"/>
    </row>
    <row r="7" spans="3:5" ht="15.75">
      <c r="C7" s="14" t="s">
        <v>33</v>
      </c>
      <c r="D7" s="24">
        <v>1000</v>
      </c>
      <c r="E7" s="4"/>
    </row>
    <row r="8" spans="3:5" ht="15.75">
      <c r="C8" s="6" t="s">
        <v>34</v>
      </c>
      <c r="D8" s="25">
        <v>0.3</v>
      </c>
      <c r="E8" s="4"/>
    </row>
    <row r="9" spans="3:5" ht="15.75">
      <c r="C9" s="8"/>
      <c r="D9" s="7"/>
      <c r="E9" s="4"/>
    </row>
    <row r="10" spans="1:5" ht="15.75">
      <c r="A10" s="3" t="s">
        <v>12</v>
      </c>
      <c r="B10" s="9" t="s">
        <v>0</v>
      </c>
      <c r="C10" s="3" t="s">
        <v>16</v>
      </c>
      <c r="D10" s="26">
        <v>47250</v>
      </c>
      <c r="E10" s="10"/>
    </row>
    <row r="11" spans="2:5" ht="15.75">
      <c r="B11" s="9" t="s">
        <v>1</v>
      </c>
      <c r="C11" s="3" t="s">
        <v>17</v>
      </c>
      <c r="D11" s="26">
        <v>65170</v>
      </c>
      <c r="E11" s="10"/>
    </row>
    <row r="12" spans="2:4" ht="15">
      <c r="B12">
        <v>3</v>
      </c>
      <c r="C12" s="3" t="s">
        <v>18</v>
      </c>
      <c r="D12" s="26">
        <v>35290</v>
      </c>
    </row>
    <row r="13" spans="2:5" ht="15.75">
      <c r="B13" s="9">
        <v>4</v>
      </c>
      <c r="C13" s="3" t="s">
        <v>24</v>
      </c>
      <c r="D13" s="28">
        <v>0.3</v>
      </c>
      <c r="E13" s="11"/>
    </row>
    <row r="14" spans="2:5" ht="15.75">
      <c r="B14" s="9">
        <v>5</v>
      </c>
      <c r="C14" s="3" t="s">
        <v>25</v>
      </c>
      <c r="D14" s="29">
        <v>7</v>
      </c>
      <c r="E14" s="11"/>
    </row>
    <row r="15" spans="2:5" ht="15.75">
      <c r="B15" s="9">
        <v>6</v>
      </c>
      <c r="C15" s="3" t="s">
        <v>26</v>
      </c>
      <c r="D15" s="30">
        <v>120</v>
      </c>
      <c r="E15" s="11"/>
    </row>
    <row r="16" spans="2:5" ht="15.75">
      <c r="B16" s="9">
        <v>7</v>
      </c>
      <c r="C16" s="3" t="s">
        <v>27</v>
      </c>
      <c r="D16" s="30">
        <v>48</v>
      </c>
      <c r="E16" s="11"/>
    </row>
    <row r="17" spans="2:5" ht="15.75">
      <c r="B17" s="9">
        <v>8</v>
      </c>
      <c r="C17" s="3" t="s">
        <v>28</v>
      </c>
      <c r="D17" s="30">
        <v>1.3</v>
      </c>
      <c r="E17" s="11"/>
    </row>
    <row r="18" spans="2:5" ht="15.75">
      <c r="B18" s="9">
        <v>9</v>
      </c>
      <c r="C18" s="3" t="s">
        <v>14</v>
      </c>
      <c r="D18" s="31">
        <v>0.51</v>
      </c>
      <c r="E18" s="11"/>
    </row>
    <row r="19" spans="2:5" ht="15.75">
      <c r="B19" s="9">
        <v>10</v>
      </c>
      <c r="C19" s="3" t="s">
        <v>29</v>
      </c>
      <c r="D19" s="24">
        <v>20</v>
      </c>
      <c r="E19" s="12"/>
    </row>
    <row r="20" spans="2:5" ht="15.75">
      <c r="B20" s="9">
        <v>11</v>
      </c>
      <c r="C20" s="3" t="s">
        <v>30</v>
      </c>
      <c r="D20" s="24">
        <v>250</v>
      </c>
      <c r="E20" s="13"/>
    </row>
    <row r="21" spans="2:5" ht="15.75">
      <c r="B21" s="9">
        <v>12</v>
      </c>
      <c r="C21" s="14" t="s">
        <v>31</v>
      </c>
      <c r="D21" s="30">
        <v>1</v>
      </c>
      <c r="E21" s="11"/>
    </row>
    <row r="22" spans="2:5" ht="15.75">
      <c r="B22" s="9"/>
      <c r="C22" s="3"/>
      <c r="D22" s="11"/>
      <c r="E22" s="11"/>
    </row>
    <row r="23" spans="1:5" ht="15.75">
      <c r="A23" s="3" t="s">
        <v>2</v>
      </c>
      <c r="B23" s="3" t="s">
        <v>35</v>
      </c>
      <c r="D23" s="17">
        <f>(D21)*(D31)</f>
        <v>1.726190476190476</v>
      </c>
      <c r="E23" s="11"/>
    </row>
    <row r="24" spans="2:5" ht="15.75">
      <c r="B24" s="3" t="s">
        <v>19</v>
      </c>
      <c r="D24" s="18">
        <f>IF(D23&gt;=5,D23,IF(AND(D23-TRUNC(D23)&gt;0,D23-TRUNC(D23)&lt;0.5),TRUNC(D23)+0.5,ROUND(D23,0)))</f>
        <v>2</v>
      </c>
      <c r="E24" s="11"/>
    </row>
    <row r="25" spans="2:5" ht="15.75">
      <c r="B25" s="3" t="s">
        <v>20</v>
      </c>
      <c r="D25" s="11"/>
      <c r="E25" s="19">
        <f>D24*D12*(1+D13)</f>
        <v>91754</v>
      </c>
    </row>
    <row r="26" spans="4:5" ht="15.75">
      <c r="D26" s="11"/>
      <c r="E26" s="15"/>
    </row>
    <row r="27" spans="2:5" ht="15.75">
      <c r="B27" s="3" t="s">
        <v>3</v>
      </c>
      <c r="D27" s="18">
        <f>((D8/D16)+((1-D8)/D15))*D7</f>
        <v>12.083333333333332</v>
      </c>
      <c r="E27" s="11"/>
    </row>
    <row r="28" spans="2:5" ht="15.75">
      <c r="B28" s="3" t="s">
        <v>4</v>
      </c>
      <c r="D28" s="18">
        <f>IF(D27&gt;=5,D27,IF(AND(D27-TRUNC(D27)&gt;0,D27-TRUNC(D27)&lt;0.5),TRUNC(D27)+0.5,ROUND(D27,0)))</f>
        <v>12.083333333333332</v>
      </c>
      <c r="E28" s="11"/>
    </row>
    <row r="29" spans="2:5" ht="15.75">
      <c r="B29" s="3" t="s">
        <v>5</v>
      </c>
      <c r="D29" s="11"/>
      <c r="E29" s="19">
        <f>D28*D10*(1+D13)</f>
        <v>742218.75</v>
      </c>
    </row>
    <row r="30" spans="4:5" ht="15.75">
      <c r="D30" s="11"/>
      <c r="E30" s="11"/>
    </row>
    <row r="31" spans="2:5" ht="15.75">
      <c r="B31" s="3" t="s">
        <v>6</v>
      </c>
      <c r="D31" s="18">
        <f>D28/D14</f>
        <v>1.726190476190476</v>
      </c>
      <c r="E31" s="11"/>
    </row>
    <row r="32" spans="2:5" ht="15.75">
      <c r="B32" s="3" t="s">
        <v>7</v>
      </c>
      <c r="D32" s="11"/>
      <c r="E32" s="19">
        <f>D31*D11*(1+D13)</f>
        <v>146244.58333333334</v>
      </c>
    </row>
    <row r="33" spans="4:5" ht="15.75">
      <c r="D33" s="11"/>
      <c r="E33" s="11"/>
    </row>
    <row r="34" spans="2:5" ht="15.75">
      <c r="B34" s="3" t="s">
        <v>8</v>
      </c>
      <c r="D34" s="18">
        <f>(D28+D31)/D17</f>
        <v>10.622710622710622</v>
      </c>
      <c r="E34" s="11"/>
    </row>
    <row r="35" spans="2:5" ht="15.75">
      <c r="B35" s="3" t="s">
        <v>9</v>
      </c>
      <c r="D35" s="11"/>
      <c r="E35" s="19">
        <f>D34*D18*D19*D20</f>
        <v>27087.91208791209</v>
      </c>
    </row>
    <row r="36" spans="4:5" ht="15.75">
      <c r="D36" s="11"/>
      <c r="E36" s="11"/>
    </row>
    <row r="37" spans="2:5" ht="15.75">
      <c r="B37" s="3" t="s">
        <v>10</v>
      </c>
      <c r="D37" s="11"/>
      <c r="E37" s="19">
        <f>E29+E32+E35+E25</f>
        <v>1007305.2454212455</v>
      </c>
    </row>
    <row r="38" spans="4:5" ht="15.75">
      <c r="D38" s="11"/>
      <c r="E38" s="11"/>
    </row>
    <row r="39" spans="2:5" ht="15.75">
      <c r="B39" s="3" t="s">
        <v>15</v>
      </c>
      <c r="D39" s="11"/>
      <c r="E39" s="20">
        <f>E37/D7/12</f>
        <v>83.94210378510378</v>
      </c>
    </row>
    <row r="40" spans="1:5" ht="15.75">
      <c r="A40" s="32"/>
      <c r="B40" s="3"/>
      <c r="D40" s="11"/>
      <c r="E40" s="16"/>
    </row>
    <row r="41" spans="1:5" ht="15.75">
      <c r="A41" s="33" t="s">
        <v>21</v>
      </c>
      <c r="D41" s="11"/>
      <c r="E41" s="16"/>
    </row>
    <row r="42" spans="1:5" ht="15.75">
      <c r="A42" s="22" t="s">
        <v>22</v>
      </c>
      <c r="D42" s="11"/>
      <c r="E42" s="11"/>
    </row>
    <row r="43" ht="12.75">
      <c r="A43" s="23" t="s">
        <v>23</v>
      </c>
    </row>
    <row r="44" spans="1:3" ht="12.75">
      <c r="A44" s="32"/>
      <c r="B44" s="32"/>
      <c r="C44" s="32"/>
    </row>
    <row r="45" spans="1:3" ht="12.75">
      <c r="A45" s="33" t="s">
        <v>32</v>
      </c>
      <c r="B45" s="32"/>
      <c r="C45" s="32"/>
    </row>
    <row r="46" spans="1:3" ht="12.75">
      <c r="A46" s="34" t="s">
        <v>44</v>
      </c>
      <c r="B46" s="32"/>
      <c r="C46" s="32"/>
    </row>
    <row r="47" spans="1:3" ht="12.75">
      <c r="A47" s="34" t="s">
        <v>43</v>
      </c>
      <c r="B47" s="32"/>
      <c r="C47" s="32"/>
    </row>
    <row r="48" spans="1:3" ht="12.75">
      <c r="A48" s="34" t="s">
        <v>42</v>
      </c>
      <c r="B48" s="32"/>
      <c r="C48" s="32"/>
    </row>
    <row r="49" spans="1:3" ht="12.75">
      <c r="A49" s="34" t="s">
        <v>41</v>
      </c>
      <c r="B49" s="32"/>
      <c r="C49" s="32"/>
    </row>
    <row r="50" ht="12.75">
      <c r="A50" s="34" t="s">
        <v>40</v>
      </c>
    </row>
    <row r="51" ht="12.75">
      <c r="A51" s="34" t="s">
        <v>38</v>
      </c>
    </row>
    <row r="52" ht="12.75">
      <c r="A52" s="34" t="s">
        <v>39</v>
      </c>
    </row>
  </sheetData>
  <sheetProtection password="FEC9" sheet="1" objects="1" scenarios="1"/>
  <printOptions/>
  <pageMargins left="0.75" right="0.75" top="1" bottom="1" header="0.5" footer="0.5"/>
  <pageSetup fitToHeight="1" fitToWidth="1" horizontalDpi="600" verticalDpi="600" orientation="portrait" scale="78" r:id="rId1"/>
  <headerFooter alignWithMargins="0">
    <oddHeader xml:space="preserve">&amp;LSection F - Case Management Model </oddHead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AHCCCS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cxrodriq</dc:creator>
  <cp:keywords/>
  <dc:description/>
  <cp:lastModifiedBy>cxrodriq</cp:lastModifiedBy>
  <cp:lastPrinted>2011-01-27T21:47:37Z</cp:lastPrinted>
  <dcterms:created xsi:type="dcterms:W3CDTF">2011-01-12T19:59:48Z</dcterms:created>
  <dcterms:modified xsi:type="dcterms:W3CDTF">2011-01-27T21:47:43Z</dcterms:modified>
  <cp:category/>
  <cp:version/>
  <cp:contentType/>
  <cp:contentStatus/>
</cp:coreProperties>
</file>