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15480" windowHeight="11640"/>
  </bookViews>
  <sheets>
    <sheet name="Excess Profit Scenario" sheetId="1" r:id="rId1"/>
    <sheet name=" Excess Loss Scenario" sheetId="2" r:id="rId2"/>
  </sheets>
  <definedNames>
    <definedName name="_xlnm.Print_Area" localSheetId="1">' Excess Loss Scenario'!$A$1:$M$45</definedName>
  </definedNames>
  <calcPr calcId="145621"/>
</workbook>
</file>

<file path=xl/calcChain.xml><?xml version="1.0" encoding="utf-8"?>
<calcChain xmlns="http://schemas.openxmlformats.org/spreadsheetml/2006/main">
  <c r="H10" i="1" l="1"/>
  <c r="D10" i="1"/>
  <c r="G10" i="1" l="1"/>
  <c r="D38" i="1" l="1"/>
  <c r="I20" i="1"/>
  <c r="H20" i="1"/>
  <c r="D20" i="1"/>
  <c r="H18" i="1"/>
  <c r="I18" i="1" s="1"/>
  <c r="D18" i="1"/>
  <c r="H15" i="1"/>
  <c r="D15" i="1"/>
  <c r="H8" i="1"/>
  <c r="I8" i="1" s="1"/>
  <c r="D8" i="1"/>
  <c r="D13" i="1" s="1"/>
  <c r="D30" i="1" l="1"/>
  <c r="D22" i="1"/>
  <c r="I15" i="1"/>
  <c r="H38" i="2"/>
  <c r="H20" i="2"/>
  <c r="H18" i="2"/>
  <c r="G15" i="2"/>
  <c r="H15" i="2" s="1"/>
  <c r="I8" i="2"/>
  <c r="H8" i="2"/>
  <c r="D38" i="2"/>
  <c r="I38" i="2" s="1"/>
  <c r="D20" i="2"/>
  <c r="I20" i="2" s="1"/>
  <c r="D18" i="2"/>
  <c r="I18" i="2" s="1"/>
  <c r="D15" i="2"/>
  <c r="I15" i="2" s="1"/>
  <c r="D8" i="2"/>
  <c r="D32" i="1" l="1"/>
  <c r="M38" i="2"/>
  <c r="M38" i="1"/>
  <c r="I38" i="1"/>
  <c r="M15" i="2"/>
  <c r="M8" i="2"/>
  <c r="M8" i="1"/>
  <c r="G13" i="1"/>
  <c r="G10" i="2"/>
  <c r="G13" i="2" s="1"/>
  <c r="F10" i="2"/>
  <c r="F13" i="2" s="1"/>
  <c r="E10" i="2"/>
  <c r="H10" i="2" s="1"/>
  <c r="H13" i="2" s="1"/>
  <c r="L10" i="2"/>
  <c r="K10" i="2"/>
  <c r="C10" i="2"/>
  <c r="B10" i="2"/>
  <c r="F10" i="1"/>
  <c r="F13" i="1" s="1"/>
  <c r="E10" i="1"/>
  <c r="E13" i="1" s="1"/>
  <c r="L10" i="1"/>
  <c r="L13" i="1" s="1"/>
  <c r="K10" i="1"/>
  <c r="K13" i="1" s="1"/>
  <c r="C10" i="1"/>
  <c r="C13" i="1" s="1"/>
  <c r="B10" i="1"/>
  <c r="B13" i="1" s="1"/>
  <c r="H13" i="1" l="1"/>
  <c r="I13" i="1" s="1"/>
  <c r="I10" i="1"/>
  <c r="B13" i="2"/>
  <c r="D10" i="2"/>
  <c r="C13" i="2"/>
  <c r="C30" i="2" s="1"/>
  <c r="H30" i="2"/>
  <c r="K13" i="2"/>
  <c r="K30" i="2" s="1"/>
  <c r="G30" i="2"/>
  <c r="L13" i="2"/>
  <c r="L30" i="2" s="1"/>
  <c r="E30" i="2"/>
  <c r="E13" i="2"/>
  <c r="M10" i="2"/>
  <c r="M10" i="1"/>
  <c r="M13" i="1"/>
  <c r="M24" i="1" s="1"/>
  <c r="B30" i="2"/>
  <c r="F30" i="2"/>
  <c r="G30" i="1"/>
  <c r="M20" i="2"/>
  <c r="M18" i="2"/>
  <c r="E30" i="1"/>
  <c r="H30" i="1"/>
  <c r="I30" i="1" s="1"/>
  <c r="K30" i="1"/>
  <c r="C30" i="1"/>
  <c r="C22" i="1"/>
  <c r="L30" i="1"/>
  <c r="M18" i="1"/>
  <c r="F30" i="1"/>
  <c r="B30" i="1"/>
  <c r="I24" i="1"/>
  <c r="I10" i="2" l="1"/>
  <c r="I13" i="2" s="1"/>
  <c r="I24" i="2" s="1"/>
  <c r="D13" i="2"/>
  <c r="D30" i="2" s="1"/>
  <c r="I30" i="2" s="1"/>
  <c r="M30" i="2"/>
  <c r="M13" i="2"/>
  <c r="M24" i="2" s="1"/>
  <c r="L22" i="2"/>
  <c r="K22" i="1"/>
  <c r="M30" i="1"/>
  <c r="C32" i="1"/>
  <c r="M15" i="1"/>
  <c r="M20" i="1"/>
  <c r="C22" i="2"/>
  <c r="C32" i="2" s="1"/>
  <c r="H22" i="2"/>
  <c r="K22" i="2"/>
  <c r="B22" i="1"/>
  <c r="B32" i="1" s="1"/>
  <c r="H22" i="1"/>
  <c r="G22" i="1"/>
  <c r="G32" i="1" s="1"/>
  <c r="G22" i="2"/>
  <c r="F22" i="2"/>
  <c r="F32" i="2" s="1"/>
  <c r="E22" i="2"/>
  <c r="E32" i="2" s="1"/>
  <c r="I32" i="2" s="1"/>
  <c r="I34" i="2" s="1"/>
  <c r="B22" i="2"/>
  <c r="F22" i="1"/>
  <c r="L22" i="1"/>
  <c r="L32" i="1" s="1"/>
  <c r="E22" i="1"/>
  <c r="E32" i="1" s="1"/>
  <c r="H32" i="1" l="1"/>
  <c r="I32" i="1" s="1"/>
  <c r="D34" i="1" s="1"/>
  <c r="I22" i="1"/>
  <c r="B32" i="2"/>
  <c r="D22" i="2"/>
  <c r="M32" i="1"/>
  <c r="K34" i="1" s="1"/>
  <c r="M22" i="1"/>
  <c r="M26" i="1" s="1"/>
  <c r="M22" i="2"/>
  <c r="M26" i="2" s="1"/>
  <c r="K32" i="2"/>
  <c r="I26" i="1"/>
  <c r="G34" i="1" l="1"/>
  <c r="G36" i="1" s="1"/>
  <c r="G40" i="1" s="1"/>
  <c r="H34" i="1"/>
  <c r="I22" i="2"/>
  <c r="I26" i="2" s="1"/>
  <c r="I36" i="2" s="1"/>
  <c r="I40" i="2" s="1"/>
  <c r="D32" i="2"/>
  <c r="D36" i="1"/>
  <c r="D40" i="1" s="1"/>
  <c r="I34" i="1"/>
  <c r="I36" i="1" s="1"/>
  <c r="I40" i="1" s="1"/>
  <c r="G34" i="2"/>
  <c r="G36" i="2" s="1"/>
  <c r="G40" i="2" s="1"/>
  <c r="D34" i="2"/>
  <c r="F34" i="2"/>
  <c r="F36" i="2" s="1"/>
  <c r="F40" i="2" s="1"/>
  <c r="H34" i="2"/>
  <c r="H36" i="2" s="1"/>
  <c r="H40" i="2" s="1"/>
  <c r="B34" i="2"/>
  <c r="B36" i="2" s="1"/>
  <c r="B40" i="2" s="1"/>
  <c r="M32" i="2"/>
  <c r="L34" i="2" s="1"/>
  <c r="L36" i="2" s="1"/>
  <c r="L40" i="2" s="1"/>
  <c r="C34" i="2"/>
  <c r="C36" i="2" s="1"/>
  <c r="C40" i="2" s="1"/>
  <c r="E34" i="2"/>
  <c r="E36" i="2" s="1"/>
  <c r="E40" i="2" s="1"/>
  <c r="L34" i="1"/>
  <c r="L36" i="1" s="1"/>
  <c r="K36" i="1"/>
  <c r="K40" i="1" s="1"/>
  <c r="H36" i="1"/>
  <c r="H40" i="1" s="1"/>
  <c r="E34" i="1"/>
  <c r="E36" i="1" s="1"/>
  <c r="E40" i="1" s="1"/>
  <c r="F34" i="1"/>
  <c r="F36" i="1" s="1"/>
  <c r="F40" i="1" s="1"/>
  <c r="B34" i="1"/>
  <c r="C34" i="1"/>
  <c r="C36" i="1" s="1"/>
  <c r="C40" i="1" s="1"/>
  <c r="K34" i="2" l="1"/>
  <c r="M34" i="2" s="1"/>
  <c r="D36" i="2"/>
  <c r="D40" i="2" s="1"/>
  <c r="M34" i="1"/>
  <c r="L40" i="1"/>
  <c r="M40" i="1" s="1"/>
  <c r="K36" i="2"/>
  <c r="M36" i="1"/>
  <c r="B36" i="1"/>
  <c r="M36" i="2" l="1"/>
  <c r="K40" i="2"/>
  <c r="M40" i="2" s="1"/>
  <c r="B40" i="1"/>
</calcChain>
</file>

<file path=xl/sharedStrings.xml><?xml version="1.0" encoding="utf-8"?>
<sst xmlns="http://schemas.openxmlformats.org/spreadsheetml/2006/main" count="88" uniqueCount="42">
  <si>
    <t>Less:  Administrative Expenses</t>
  </si>
  <si>
    <t>Risk Band Corridor (+/- 4%)</t>
  </si>
  <si>
    <t>Excess Profit/(Loss)</t>
  </si>
  <si>
    <t>Child</t>
  </si>
  <si>
    <t>GMH/SA</t>
  </si>
  <si>
    <t>SMI</t>
  </si>
  <si>
    <t>Integrated</t>
  </si>
  <si>
    <t>For Contract Year Ended 9/30/20XX</t>
  </si>
  <si>
    <t>CMDP</t>
  </si>
  <si>
    <t xml:space="preserve"> Child</t>
  </si>
  <si>
    <t>DD</t>
  </si>
  <si>
    <t>Adult</t>
  </si>
  <si>
    <t xml:space="preserve">    Total TXIX</t>
  </si>
  <si>
    <t>Title XIX/XXI Reconciliation</t>
  </si>
  <si>
    <t>Total DD</t>
  </si>
  <si>
    <t>Net Capitation/Service Revenue</t>
  </si>
  <si>
    <t>Risk Band (+/- 4%)</t>
  </si>
  <si>
    <t>Total Excess Profit/(Loss)</t>
  </si>
  <si>
    <t>For Allocation of Excess Profit/(Loss) Purposes Only:</t>
  </si>
  <si>
    <t>Excess Profit/(Loss) by program</t>
  </si>
  <si>
    <t>Allocated % of Excess Profit/(Loss) by program</t>
  </si>
  <si>
    <t>Allocated $ Amount of Excess Profit/(Loss) by program</t>
  </si>
  <si>
    <t>Total Capitation/Service Revenue</t>
  </si>
  <si>
    <t>Total Capitation/Revenue</t>
  </si>
  <si>
    <t>Appendix F-2</t>
  </si>
  <si>
    <t>Appendix F-1</t>
  </si>
  <si>
    <t>Non Integrated</t>
  </si>
  <si>
    <t>Non CMDP</t>
  </si>
  <si>
    <t>Service Net Profit/(Loss) - Total Payable to/(Receivable from) ADHS</t>
  </si>
  <si>
    <t>Total Payable To/(Receivable From) ADHS</t>
  </si>
  <si>
    <t>Total</t>
  </si>
  <si>
    <t>For the Contract Year Ended 9/30/20XX</t>
  </si>
  <si>
    <t>RBHA</t>
  </si>
  <si>
    <t>Non Dual</t>
  </si>
  <si>
    <r>
      <t>Less: Service Expenses</t>
    </r>
    <r>
      <rPr>
        <b/>
        <vertAlign val="superscript"/>
        <sz val="11"/>
        <color theme="1"/>
        <rFont val="Calibri"/>
        <family val="2"/>
        <scheme val="minor"/>
      </rPr>
      <t>1</t>
    </r>
  </si>
  <si>
    <r>
      <t xml:space="preserve">           Block Payments and other payments to Providers</t>
    </r>
    <r>
      <rPr>
        <b/>
        <vertAlign val="superscript"/>
        <sz val="11"/>
        <color theme="1"/>
        <rFont val="Calibri"/>
        <family val="2"/>
        <scheme val="minor"/>
      </rPr>
      <t>2</t>
    </r>
  </si>
  <si>
    <t>Less:  Prior Period Coverage-Expenditures for Date of Service Prior to 10/1/2015 Paid After 10/1/2015 (Greater AZ only)</t>
  </si>
  <si>
    <r>
      <rPr>
        <vertAlign val="superscript"/>
        <sz val="10"/>
        <rFont val="Arial"/>
        <family val="2"/>
      </rPr>
      <t>1</t>
    </r>
    <r>
      <rPr>
        <sz val="10"/>
        <rFont val="Arial"/>
        <family val="2"/>
      </rPr>
      <t>For purposes of estimating the reconciliation payable/receivable during the contract year before encounters are complete, this line should equal total service expenses, including IBNR.  Once encounters can be accurately estimated, encounters should be utilized.  RBHA paid encounters/claims will be utilized in the Draft and Final TXIX/XXI Reconciliation</t>
    </r>
  </si>
  <si>
    <r>
      <rPr>
        <vertAlign val="superscript"/>
        <sz val="10"/>
        <rFont val="Arial"/>
        <family val="2"/>
      </rPr>
      <t>2</t>
    </r>
    <r>
      <rPr>
        <sz val="10"/>
        <rFont val="Arial"/>
        <family val="2"/>
      </rPr>
      <t>This line should equal the expenses from the BH and PH Sub Capitated and Block Expenses Reports.  RBHA reported sub-capitated expenses will be utilized in the Draft and Final TXIX/XXI Reconciliation</t>
    </r>
  </si>
  <si>
    <t>Less: RBHA Reported Sub-capitated Expenses,</t>
  </si>
  <si>
    <r>
      <t>Add:  Exclusion of Sub-capitated/Block Payment Encounters</t>
    </r>
    <r>
      <rPr>
        <b/>
        <vertAlign val="superscript"/>
        <sz val="11"/>
        <color theme="1"/>
        <rFont val="Calibri"/>
        <family val="2"/>
        <scheme val="minor"/>
      </rPr>
      <t>3</t>
    </r>
  </si>
  <si>
    <r>
      <rPr>
        <vertAlign val="superscript"/>
        <sz val="10"/>
        <rFont val="Arial"/>
        <family val="2"/>
      </rPr>
      <t>3</t>
    </r>
    <r>
      <rPr>
        <sz val="10"/>
        <rFont val="Arial"/>
        <family val="2"/>
      </rPr>
      <t>For purposes of estimating the reconciliation payable/receivable during the contract year before encounters are complete, this line should equal the RBHA Reported Sub-capitated Expenses line.  Once encounters can be accurately estimated, sub-capitated and block payment arrangement encounters should be utilized.  Sub-capitated and block payment arrangement encounters coded as CN1 05 will be utilized during the Reconciliation Process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</si>
</sst>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
      <b/>
      <vertAlign val="superscript"/>
      <sz val="11"/>
      <color theme="1"/>
      <name val="Calibri"/>
      <family val="2"/>
      <scheme val="minor"/>
    </font>
    <font>
      <sz val="10"/>
      <name val="Arial"/>
      <family val="2"/>
    </font>
    <font>
      <vertAlign val="superscript"/>
      <sz val="10"/>
      <name val="Arial"/>
      <family val="2"/>
    </font>
  </fonts>
  <fills count="2">
    <fill>
      <patternFill patternType="none"/>
    </fill>
    <fill>
      <patternFill patternType="gray125"/>
    </fill>
  </fills>
  <borders count="1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0" fillId="0" borderId="0" xfId="0" applyAlignment="1">
      <alignment horizontal="center"/>
    </xf>
    <xf numFmtId="0" fontId="2" fillId="0" borderId="0" xfId="0" applyFont="1" applyAlignment="1">
      <alignment horizontal="center"/>
    </xf>
    <xf numFmtId="0" fontId="2" fillId="0" borderId="0" xfId="0" applyFont="1"/>
    <xf numFmtId="164" fontId="0" fillId="0" borderId="0" xfId="1" applyNumberFormat="1" applyFont="1"/>
    <xf numFmtId="164" fontId="0" fillId="0" borderId="1" xfId="1" applyNumberFormat="1" applyFont="1" applyBorder="1"/>
    <xf numFmtId="164" fontId="2" fillId="0" borderId="0" xfId="1" applyNumberFormat="1" applyFont="1"/>
    <xf numFmtId="0" fontId="4" fillId="0" borderId="0" xfId="0" applyFont="1" applyAlignment="1">
      <alignment horizontal="center"/>
    </xf>
    <xf numFmtId="164" fontId="1" fillId="0" borderId="0" xfId="1" applyNumberFormat="1" applyFont="1"/>
    <xf numFmtId="164" fontId="0" fillId="0" borderId="0" xfId="0" applyNumberFormat="1" applyBorder="1"/>
    <xf numFmtId="0" fontId="5" fillId="0" borderId="0" xfId="0" applyFont="1"/>
    <xf numFmtId="0" fontId="0" fillId="0" borderId="1" xfId="0" applyBorder="1"/>
    <xf numFmtId="0" fontId="0" fillId="0" borderId="0" xfId="0" applyAlignment="1"/>
    <xf numFmtId="164" fontId="2" fillId="0" borderId="0" xfId="1" applyNumberFormat="1" applyFont="1" applyAlignment="1">
      <alignment horizontal="center"/>
    </xf>
    <xf numFmtId="0" fontId="0" fillId="0" borderId="0" xfId="0" applyBorder="1"/>
    <xf numFmtId="164" fontId="3" fillId="0" borderId="0" xfId="0" applyNumberFormat="1" applyFont="1"/>
    <xf numFmtId="0" fontId="2" fillId="0" borderId="2" xfId="0" applyFont="1" applyBorder="1"/>
    <xf numFmtId="0" fontId="0" fillId="0" borderId="3" xfId="0" applyBorder="1"/>
    <xf numFmtId="0" fontId="0" fillId="0" borderId="4" xfId="0" applyBorder="1"/>
    <xf numFmtId="0" fontId="2" fillId="0" borderId="4" xfId="0" applyFont="1" applyBorder="1"/>
    <xf numFmtId="164" fontId="1" fillId="0" borderId="0" xfId="1" applyNumberFormat="1" applyFont="1" applyBorder="1"/>
    <xf numFmtId="9" fontId="0" fillId="0" borderId="0" xfId="2" applyFont="1" applyBorder="1"/>
    <xf numFmtId="0" fontId="2" fillId="0" borderId="5" xfId="0" applyFont="1" applyBorder="1"/>
    <xf numFmtId="164" fontId="3" fillId="0" borderId="6" xfId="1" applyNumberFormat="1" applyFont="1" applyBorder="1"/>
    <xf numFmtId="164" fontId="3" fillId="0" borderId="6" xfId="0" applyNumberFormat="1" applyFont="1" applyBorder="1"/>
    <xf numFmtId="0" fontId="3" fillId="0" borderId="0" xfId="0" applyFont="1"/>
    <xf numFmtId="164" fontId="3" fillId="0" borderId="7" xfId="0" applyNumberFormat="1" applyFont="1" applyBorder="1"/>
    <xf numFmtId="164" fontId="3" fillId="0" borderId="6" xfId="2" applyNumberFormat="1" applyFont="1" applyBorder="1"/>
    <xf numFmtId="0" fontId="0" fillId="0" borderId="0" xfId="0" applyFill="1"/>
    <xf numFmtId="0" fontId="2" fillId="0" borderId="9" xfId="0" applyFont="1" applyBorder="1" applyAlignment="1">
      <alignment horizontal="center"/>
    </xf>
    <xf numFmtId="0" fontId="0" fillId="0" borderId="9" xfId="0" applyBorder="1"/>
    <xf numFmtId="164" fontId="0" fillId="0" borderId="9" xfId="1" applyNumberFormat="1" applyFont="1" applyBorder="1"/>
    <xf numFmtId="164" fontId="0" fillId="0" borderId="10" xfId="1" applyNumberFormat="1" applyFont="1" applyBorder="1"/>
    <xf numFmtId="164" fontId="2" fillId="0" borderId="9" xfId="1" applyNumberFormat="1" applyFont="1" applyBorder="1"/>
    <xf numFmtId="164" fontId="1" fillId="0" borderId="9" xfId="1" applyNumberFormat="1" applyFont="1" applyBorder="1"/>
    <xf numFmtId="0" fontId="0" fillId="0" borderId="11" xfId="0" applyBorder="1"/>
    <xf numFmtId="164" fontId="0" fillId="0" borderId="9" xfId="0" applyNumberFormat="1" applyBorder="1"/>
    <xf numFmtId="9" fontId="0" fillId="0" borderId="9" xfId="2" applyFont="1" applyBorder="1"/>
    <xf numFmtId="164" fontId="3" fillId="0" borderId="12" xfId="1" applyNumberFormat="1" applyFont="1" applyBorder="1"/>
    <xf numFmtId="164" fontId="3" fillId="0" borderId="8" xfId="0" applyNumberFormat="1" applyFont="1" applyBorder="1"/>
    <xf numFmtId="0" fontId="2" fillId="0" borderId="13" xfId="0" applyFont="1" applyBorder="1" applyAlignment="1">
      <alignment horizontal="center"/>
    </xf>
    <xf numFmtId="0" fontId="0" fillId="0" borderId="9" xfId="0" applyBorder="1" applyAlignment="1">
      <alignment horizontal="center"/>
    </xf>
    <xf numFmtId="164" fontId="3" fillId="0" borderId="9" xfId="1" applyNumberFormat="1" applyFont="1" applyBorder="1"/>
    <xf numFmtId="0" fontId="0" fillId="0" borderId="13" xfId="0" applyBorder="1"/>
    <xf numFmtId="0" fontId="0" fillId="0" borderId="10" xfId="0" applyBorder="1"/>
    <xf numFmtId="164" fontId="2" fillId="0" borderId="9" xfId="0" applyNumberFormat="1" applyFont="1" applyBorder="1"/>
    <xf numFmtId="164" fontId="0" fillId="0" borderId="10" xfId="0" applyNumberFormat="1" applyBorder="1"/>
    <xf numFmtId="9" fontId="0" fillId="0" borderId="9" xfId="0" applyNumberFormat="1" applyBorder="1"/>
    <xf numFmtId="164" fontId="3" fillId="0" borderId="12" xfId="0" applyNumberFormat="1" applyFont="1" applyBorder="1"/>
    <xf numFmtId="0" fontId="2" fillId="0" borderId="0" xfId="0" applyFont="1" applyAlignment="1">
      <alignment horizontal="left" wrapText="1"/>
    </xf>
    <xf numFmtId="0" fontId="7" fillId="0" borderId="0" xfId="0" applyFont="1"/>
    <xf numFmtId="0" fontId="7" fillId="0" borderId="0" xfId="0" applyFont="1" applyAlignment="1">
      <alignment wrapText="1"/>
    </xf>
    <xf numFmtId="0" fontId="7" fillId="0" borderId="0" xfId="0" applyFont="1" applyAlignment="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tabSelected="1" workbookViewId="0"/>
  </sheetViews>
  <sheetFormatPr defaultRowHeight="15" x14ac:dyDescent="0.25"/>
  <cols>
    <col min="1" max="1" width="60.140625" customWidth="1"/>
    <col min="2" max="2" width="13.85546875" customWidth="1"/>
    <col min="3" max="4" width="12.140625" customWidth="1"/>
    <col min="5" max="5" width="13.42578125" customWidth="1"/>
    <col min="6" max="7" width="14.140625" customWidth="1"/>
    <col min="8" max="8" width="14" customWidth="1"/>
    <col min="9" max="9" width="17.5703125" customWidth="1"/>
    <col min="10" max="10" width="3.5703125" customWidth="1"/>
    <col min="11" max="11" width="12.5703125" customWidth="1"/>
    <col min="12" max="12" width="12.28515625" customWidth="1"/>
    <col min="13" max="13" width="12.42578125" customWidth="1"/>
    <col min="14" max="14" width="3.7109375" customWidth="1"/>
  </cols>
  <sheetData>
    <row r="1" spans="1:13" ht="18.75" x14ac:dyDescent="0.3">
      <c r="G1" s="7" t="s">
        <v>32</v>
      </c>
      <c r="L1" t="s">
        <v>25</v>
      </c>
    </row>
    <row r="2" spans="1:13" ht="18.75" x14ac:dyDescent="0.3">
      <c r="A2" s="28"/>
      <c r="G2" s="7" t="s">
        <v>13</v>
      </c>
    </row>
    <row r="3" spans="1:13" ht="18.75" x14ac:dyDescent="0.3">
      <c r="G3" s="7" t="s">
        <v>7</v>
      </c>
    </row>
    <row r="4" spans="1:13" x14ac:dyDescent="0.25">
      <c r="B4" s="12"/>
      <c r="D4" s="11"/>
    </row>
    <row r="5" spans="1:13" x14ac:dyDescent="0.25">
      <c r="B5" s="2" t="s">
        <v>27</v>
      </c>
      <c r="C5" s="2" t="s">
        <v>8</v>
      </c>
      <c r="D5" s="29" t="s">
        <v>30</v>
      </c>
      <c r="E5" s="2" t="s">
        <v>4</v>
      </c>
      <c r="F5" s="2" t="s">
        <v>5</v>
      </c>
      <c r="G5" s="2" t="s">
        <v>5</v>
      </c>
      <c r="H5" s="40" t="s">
        <v>30</v>
      </c>
      <c r="I5" s="40"/>
      <c r="J5" s="2"/>
      <c r="K5" s="2" t="s">
        <v>10</v>
      </c>
      <c r="L5" s="2" t="s">
        <v>10</v>
      </c>
      <c r="M5" s="43"/>
    </row>
    <row r="6" spans="1:13" x14ac:dyDescent="0.25">
      <c r="B6" s="2" t="s">
        <v>9</v>
      </c>
      <c r="C6" s="2" t="s">
        <v>3</v>
      </c>
      <c r="D6" s="29" t="s">
        <v>3</v>
      </c>
      <c r="E6" s="2" t="s">
        <v>33</v>
      </c>
      <c r="F6" s="2" t="s">
        <v>6</v>
      </c>
      <c r="G6" s="2" t="s">
        <v>26</v>
      </c>
      <c r="H6" s="29" t="s">
        <v>11</v>
      </c>
      <c r="I6" s="29" t="s">
        <v>12</v>
      </c>
      <c r="J6" s="2"/>
      <c r="K6" s="2" t="s">
        <v>9</v>
      </c>
      <c r="L6" s="2" t="s">
        <v>11</v>
      </c>
      <c r="M6" s="29" t="s">
        <v>14</v>
      </c>
    </row>
    <row r="7" spans="1:13" x14ac:dyDescent="0.25">
      <c r="D7" s="30"/>
      <c r="H7" s="30"/>
      <c r="I7" s="30"/>
      <c r="M7" s="30"/>
    </row>
    <row r="8" spans="1:13" x14ac:dyDescent="0.25">
      <c r="A8" s="3" t="s">
        <v>22</v>
      </c>
      <c r="B8" s="4">
        <v>10500000</v>
      </c>
      <c r="C8" s="4">
        <v>4500000</v>
      </c>
      <c r="D8" s="31">
        <f>SUM(B8:C8)</f>
        <v>15000000</v>
      </c>
      <c r="E8" s="4">
        <v>3650000</v>
      </c>
      <c r="F8" s="4">
        <v>15890500</v>
      </c>
      <c r="G8" s="4">
        <v>12255000</v>
      </c>
      <c r="H8" s="31">
        <f>SUM(E8:G8)</f>
        <v>31795500</v>
      </c>
      <c r="I8" s="31">
        <f>D8+H8</f>
        <v>46795500</v>
      </c>
      <c r="K8" s="4">
        <v>950000</v>
      </c>
      <c r="L8" s="4">
        <v>1500000</v>
      </c>
      <c r="M8" s="36">
        <f>SUM(K8:L8)</f>
        <v>2450000</v>
      </c>
    </row>
    <row r="9" spans="1:13" x14ac:dyDescent="0.25">
      <c r="A9" s="3"/>
      <c r="B9" s="4"/>
      <c r="C9" s="4"/>
      <c r="D9" s="31"/>
      <c r="E9" s="4"/>
      <c r="F9" s="4"/>
      <c r="G9" s="4"/>
      <c r="H9" s="31"/>
      <c r="I9" s="31"/>
      <c r="K9" s="4"/>
      <c r="L9" s="4"/>
      <c r="M9" s="30"/>
    </row>
    <row r="10" spans="1:13" x14ac:dyDescent="0.25">
      <c r="A10" s="3" t="s">
        <v>0</v>
      </c>
      <c r="B10" s="4">
        <f>-B8*0.08</f>
        <v>-840000</v>
      </c>
      <c r="C10" s="4">
        <f t="shared" ref="C10:G10" si="0">-C8*0.08</f>
        <v>-360000</v>
      </c>
      <c r="D10" s="31">
        <f>SUM(B10:C10)</f>
        <v>-1200000</v>
      </c>
      <c r="E10" s="4">
        <f t="shared" si="0"/>
        <v>-292000</v>
      </c>
      <c r="F10" s="4">
        <f t="shared" si="0"/>
        <v>-1271240</v>
      </c>
      <c r="G10" s="4">
        <f t="shared" si="0"/>
        <v>-980400</v>
      </c>
      <c r="H10" s="31">
        <f>SUM(E10:G10)</f>
        <v>-2543640</v>
      </c>
      <c r="I10" s="31">
        <f>H10+D10</f>
        <v>-3743640</v>
      </c>
      <c r="K10" s="4">
        <f>-K8*0.08</f>
        <v>-76000</v>
      </c>
      <c r="L10" s="4">
        <f>-L8*0.08</f>
        <v>-120000</v>
      </c>
      <c r="M10" s="36">
        <f>SUM(K10:L10)</f>
        <v>-196000</v>
      </c>
    </row>
    <row r="11" spans="1:13" x14ac:dyDescent="0.25">
      <c r="A11" s="3"/>
      <c r="B11" s="5"/>
      <c r="C11" s="5"/>
      <c r="D11" s="32"/>
      <c r="E11" s="5"/>
      <c r="F11" s="5"/>
      <c r="G11" s="5"/>
      <c r="H11" s="32"/>
      <c r="I11" s="32"/>
      <c r="K11" s="5"/>
      <c r="L11" s="5"/>
      <c r="M11" s="44"/>
    </row>
    <row r="12" spans="1:13" x14ac:dyDescent="0.25">
      <c r="A12" s="3"/>
      <c r="B12" s="4"/>
      <c r="C12" s="4"/>
      <c r="D12" s="31"/>
      <c r="E12" s="4"/>
      <c r="F12" s="4"/>
      <c r="G12" s="4"/>
      <c r="H12" s="31"/>
      <c r="I12" s="31"/>
      <c r="K12" s="4"/>
      <c r="L12" s="4"/>
      <c r="M12" s="30"/>
    </row>
    <row r="13" spans="1:13" x14ac:dyDescent="0.25">
      <c r="A13" s="3" t="s">
        <v>15</v>
      </c>
      <c r="B13" s="6">
        <f>+B8+B10</f>
        <v>9660000</v>
      </c>
      <c r="C13" s="6">
        <f t="shared" ref="C13:F13" si="1">+C8+C10</f>
        <v>4140000</v>
      </c>
      <c r="D13" s="33">
        <f t="shared" si="1"/>
        <v>13800000</v>
      </c>
      <c r="E13" s="6">
        <f t="shared" si="1"/>
        <v>3358000</v>
      </c>
      <c r="F13" s="6">
        <f t="shared" si="1"/>
        <v>14619260</v>
      </c>
      <c r="G13" s="6">
        <f>+G8+G10</f>
        <v>11274600</v>
      </c>
      <c r="H13" s="33">
        <f>+H8+H10</f>
        <v>29251860</v>
      </c>
      <c r="I13" s="33">
        <f>D13+H13</f>
        <v>43051860</v>
      </c>
      <c r="K13" s="6">
        <f>+K8+K10</f>
        <v>874000</v>
      </c>
      <c r="L13" s="6">
        <f>+L8+L10</f>
        <v>1380000</v>
      </c>
      <c r="M13" s="45">
        <f>SUM(K13:L13)</f>
        <v>2254000</v>
      </c>
    </row>
    <row r="14" spans="1:13" x14ac:dyDescent="0.25">
      <c r="A14" s="3"/>
      <c r="B14" s="4"/>
      <c r="C14" s="4"/>
      <c r="D14" s="31"/>
      <c r="E14" s="4"/>
      <c r="F14" s="4"/>
      <c r="G14" s="4"/>
      <c r="H14" s="31"/>
      <c r="I14" s="31"/>
      <c r="K14" s="4"/>
      <c r="L14" s="4"/>
      <c r="M14" s="30"/>
    </row>
    <row r="15" spans="1:13" ht="16.149999999999999" x14ac:dyDescent="0.3">
      <c r="A15" s="3" t="s">
        <v>34</v>
      </c>
      <c r="B15" s="4">
        <v>-8211000</v>
      </c>
      <c r="C15" s="4">
        <v>-4098600</v>
      </c>
      <c r="D15" s="31">
        <f>SUM(B15:C15)</f>
        <v>-12309600</v>
      </c>
      <c r="E15" s="4">
        <v>-2854300</v>
      </c>
      <c r="F15" s="4">
        <v>-12426371</v>
      </c>
      <c r="G15" s="4">
        <v>-9583410</v>
      </c>
      <c r="H15" s="31">
        <f>SUM(E15:G15)</f>
        <v>-24864081</v>
      </c>
      <c r="I15" s="31">
        <f>D15+H15</f>
        <v>-37173681</v>
      </c>
      <c r="K15" s="4">
        <v>-865260</v>
      </c>
      <c r="L15" s="4">
        <v>-1173000</v>
      </c>
      <c r="M15" s="36">
        <f>SUM(K15:L15)</f>
        <v>-2038260</v>
      </c>
    </row>
    <row r="16" spans="1:13" x14ac:dyDescent="0.25">
      <c r="A16" s="3"/>
      <c r="B16" s="4"/>
      <c r="C16" s="4"/>
      <c r="D16" s="31"/>
      <c r="E16" s="4"/>
      <c r="F16" s="4"/>
      <c r="G16" s="4"/>
      <c r="H16" s="31"/>
      <c r="I16" s="31"/>
      <c r="K16" s="4"/>
      <c r="L16" s="4"/>
      <c r="M16" s="30"/>
    </row>
    <row r="17" spans="1:13" x14ac:dyDescent="0.25">
      <c r="A17" s="3" t="s">
        <v>39</v>
      </c>
      <c r="B17" s="4"/>
      <c r="C17" s="4"/>
      <c r="D17" s="31"/>
      <c r="E17" s="4"/>
      <c r="F17" s="4"/>
      <c r="G17" s="4"/>
      <c r="H17" s="31"/>
      <c r="I17" s="31"/>
      <c r="K17" s="4"/>
      <c r="L17" s="4"/>
      <c r="M17" s="30"/>
    </row>
    <row r="18" spans="1:13" ht="16.149999999999999" x14ac:dyDescent="0.3">
      <c r="A18" s="3" t="s">
        <v>35</v>
      </c>
      <c r="B18" s="4">
        <v>-2415000</v>
      </c>
      <c r="C18" s="4">
        <v>-621000</v>
      </c>
      <c r="D18" s="31">
        <f>SUM(B18:C18)</f>
        <v>-3036000</v>
      </c>
      <c r="E18" s="4">
        <v>-839500</v>
      </c>
      <c r="F18" s="4">
        <v>-3654815</v>
      </c>
      <c r="G18" s="4">
        <v>-2818650</v>
      </c>
      <c r="H18" s="31">
        <f>SUM(E18:G18)</f>
        <v>-7312965</v>
      </c>
      <c r="I18" s="31">
        <f>D18+H18</f>
        <v>-10348965</v>
      </c>
      <c r="K18" s="4">
        <v>-262200</v>
      </c>
      <c r="L18" s="4">
        <v>-345000</v>
      </c>
      <c r="M18" s="36">
        <f>SUM(K18:L18)</f>
        <v>-607200</v>
      </c>
    </row>
    <row r="19" spans="1:13" x14ac:dyDescent="0.25">
      <c r="A19" s="3"/>
      <c r="B19" s="4"/>
      <c r="C19" s="4"/>
      <c r="D19" s="31"/>
      <c r="E19" s="4"/>
      <c r="F19" s="4"/>
      <c r="G19" s="4"/>
      <c r="H19" s="31"/>
      <c r="I19" s="31"/>
      <c r="K19" s="4"/>
      <c r="L19" s="4"/>
      <c r="M19" s="30"/>
    </row>
    <row r="20" spans="1:13" ht="16.149999999999999" x14ac:dyDescent="0.3">
      <c r="A20" s="3" t="s">
        <v>40</v>
      </c>
      <c r="B20" s="5">
        <v>2898000</v>
      </c>
      <c r="C20" s="5">
        <v>372600</v>
      </c>
      <c r="D20" s="32">
        <f>SUM(B20:C20)</f>
        <v>3270600</v>
      </c>
      <c r="E20" s="5">
        <v>1007400</v>
      </c>
      <c r="F20" s="5">
        <v>1315733.3999999999</v>
      </c>
      <c r="G20" s="5">
        <v>2285970</v>
      </c>
      <c r="H20" s="32">
        <f>SUM(E20:G20)</f>
        <v>4609103.4000000004</v>
      </c>
      <c r="I20" s="32">
        <f>D20+H20</f>
        <v>7879703.4000000004</v>
      </c>
      <c r="J20" s="14"/>
      <c r="K20" s="5">
        <v>262200</v>
      </c>
      <c r="L20" s="5">
        <v>414000</v>
      </c>
      <c r="M20" s="46">
        <f>SUM(K20:L20)</f>
        <v>676200</v>
      </c>
    </row>
    <row r="21" spans="1:13" x14ac:dyDescent="0.25">
      <c r="A21" s="3"/>
      <c r="B21" s="4"/>
      <c r="C21" s="4"/>
      <c r="D21" s="31"/>
      <c r="E21" s="4"/>
      <c r="F21" s="4"/>
      <c r="G21" s="4"/>
      <c r="H21" s="31"/>
      <c r="I21" s="31"/>
      <c r="K21" s="4"/>
      <c r="L21" s="4"/>
      <c r="M21" s="30"/>
    </row>
    <row r="22" spans="1:13" x14ac:dyDescent="0.25">
      <c r="A22" s="3" t="s">
        <v>28</v>
      </c>
      <c r="B22" s="6">
        <f>SUM(B13:B21)</f>
        <v>1932000</v>
      </c>
      <c r="C22" s="6">
        <f t="shared" ref="C22:H22" si="2">SUM(C13:C21)</f>
        <v>-207000</v>
      </c>
      <c r="D22" s="33">
        <f t="shared" si="2"/>
        <v>1725000</v>
      </c>
      <c r="E22" s="6">
        <f t="shared" si="2"/>
        <v>671600</v>
      </c>
      <c r="F22" s="6">
        <f t="shared" si="2"/>
        <v>-146192.60000000009</v>
      </c>
      <c r="G22" s="6">
        <f t="shared" si="2"/>
        <v>1158510</v>
      </c>
      <c r="H22" s="33">
        <f t="shared" si="2"/>
        <v>1683917.4000000004</v>
      </c>
      <c r="I22" s="33">
        <f>D22+H22</f>
        <v>3408917.4000000004</v>
      </c>
      <c r="K22" s="6">
        <f>SUM(K13:K21)</f>
        <v>8740</v>
      </c>
      <c r="L22" s="6">
        <f>SUM(L13:L21)</f>
        <v>276000</v>
      </c>
      <c r="M22" s="45">
        <f>SUM(K22:L22)</f>
        <v>284740</v>
      </c>
    </row>
    <row r="23" spans="1:13" ht="15.75" x14ac:dyDescent="0.25">
      <c r="A23" s="3"/>
      <c r="B23" s="6"/>
      <c r="C23" s="6"/>
      <c r="D23" s="33"/>
      <c r="E23" s="6"/>
      <c r="F23" s="6"/>
      <c r="G23" s="6"/>
      <c r="H23" s="33"/>
      <c r="I23" s="42"/>
      <c r="K23" s="13"/>
      <c r="L23" s="6"/>
      <c r="M23" s="30"/>
    </row>
    <row r="24" spans="1:13" ht="15.75" x14ac:dyDescent="0.25">
      <c r="A24" s="3" t="s">
        <v>16</v>
      </c>
      <c r="D24" s="30"/>
      <c r="H24" s="30"/>
      <c r="I24" s="33">
        <f>+I13*0.04</f>
        <v>1722074.4000000001</v>
      </c>
      <c r="M24" s="42">
        <f>+M13*0.04</f>
        <v>90160</v>
      </c>
    </row>
    <row r="25" spans="1:13" ht="15.75" x14ac:dyDescent="0.25">
      <c r="A25" s="3"/>
      <c r="B25" s="6"/>
      <c r="C25" s="6"/>
      <c r="D25" s="33"/>
      <c r="E25" s="6"/>
      <c r="F25" s="6"/>
      <c r="G25" s="6"/>
      <c r="H25" s="33"/>
      <c r="I25" s="42"/>
      <c r="K25" s="6"/>
      <c r="L25" s="6"/>
      <c r="M25" s="30"/>
    </row>
    <row r="26" spans="1:13" ht="15.75" x14ac:dyDescent="0.25">
      <c r="A26" s="3" t="s">
        <v>17</v>
      </c>
      <c r="B26" s="8"/>
      <c r="C26" s="8"/>
      <c r="D26" s="34"/>
      <c r="E26" s="8"/>
      <c r="F26" s="8"/>
      <c r="G26" s="8"/>
      <c r="H26" s="41"/>
      <c r="I26" s="33">
        <f>+I22-I24</f>
        <v>1686843.0000000002</v>
      </c>
      <c r="K26" s="8"/>
      <c r="L26" s="1"/>
      <c r="M26" s="42">
        <f>+M22-M24</f>
        <v>194580</v>
      </c>
    </row>
    <row r="27" spans="1:13" ht="16.149999999999999" thickBot="1" x14ac:dyDescent="0.35">
      <c r="A27" s="3"/>
      <c r="B27" s="8"/>
      <c r="C27" s="8"/>
      <c r="D27" s="34"/>
      <c r="E27" s="8"/>
      <c r="F27" s="8"/>
      <c r="G27" s="8"/>
      <c r="H27" s="34"/>
      <c r="I27" s="42"/>
      <c r="K27" s="8"/>
      <c r="L27" s="8"/>
      <c r="M27" s="30"/>
    </row>
    <row r="28" spans="1:13" ht="14.45" x14ac:dyDescent="0.3">
      <c r="A28" s="16" t="s">
        <v>18</v>
      </c>
      <c r="B28" s="17"/>
      <c r="C28" s="17"/>
      <c r="D28" s="35"/>
      <c r="E28" s="17"/>
      <c r="F28" s="17"/>
      <c r="G28" s="17"/>
      <c r="H28" s="35"/>
      <c r="I28" s="35"/>
      <c r="J28" s="17"/>
      <c r="K28" s="17"/>
      <c r="L28" s="17"/>
      <c r="M28" s="35"/>
    </row>
    <row r="29" spans="1:13" ht="14.45" x14ac:dyDescent="0.3">
      <c r="A29" s="18"/>
      <c r="B29" s="14"/>
      <c r="C29" s="14"/>
      <c r="D29" s="30"/>
      <c r="E29" s="14"/>
      <c r="F29" s="14"/>
      <c r="G29" s="14"/>
      <c r="H29" s="30"/>
      <c r="I29" s="30"/>
      <c r="J29" s="14"/>
      <c r="K29" s="14"/>
      <c r="L29" s="14"/>
      <c r="M29" s="30"/>
    </row>
    <row r="30" spans="1:13" ht="14.45" x14ac:dyDescent="0.3">
      <c r="A30" s="19" t="s">
        <v>1</v>
      </c>
      <c r="B30" s="20">
        <f t="shared" ref="B30:H30" si="3">+B13*0.04</f>
        <v>386400</v>
      </c>
      <c r="C30" s="20">
        <f t="shared" si="3"/>
        <v>165600</v>
      </c>
      <c r="D30" s="34">
        <f t="shared" si="3"/>
        <v>552000</v>
      </c>
      <c r="E30" s="20">
        <f t="shared" si="3"/>
        <v>134320</v>
      </c>
      <c r="F30" s="20">
        <f t="shared" si="3"/>
        <v>584770.4</v>
      </c>
      <c r="G30" s="20">
        <f t="shared" si="3"/>
        <v>450984</v>
      </c>
      <c r="H30" s="34">
        <f t="shared" si="3"/>
        <v>1170074.4000000001</v>
      </c>
      <c r="I30" s="36">
        <f>D30+H30</f>
        <v>1722074.4000000001</v>
      </c>
      <c r="J30" s="14"/>
      <c r="K30" s="20">
        <f>+K13*0.04</f>
        <v>34960</v>
      </c>
      <c r="L30" s="20">
        <f>+L13*0.04</f>
        <v>55200</v>
      </c>
      <c r="M30" s="36">
        <f>SUM(K30:L30)</f>
        <v>90160</v>
      </c>
    </row>
    <row r="31" spans="1:13" ht="14.45" x14ac:dyDescent="0.3">
      <c r="A31" s="18"/>
      <c r="B31" s="14"/>
      <c r="C31" s="14"/>
      <c r="D31" s="30"/>
      <c r="E31" s="14"/>
      <c r="F31" s="14"/>
      <c r="G31" s="14"/>
      <c r="H31" s="30"/>
      <c r="I31" s="30"/>
      <c r="J31" s="14"/>
      <c r="K31" s="14"/>
      <c r="L31" s="14"/>
      <c r="M31" s="30"/>
    </row>
    <row r="32" spans="1:13" ht="14.45" x14ac:dyDescent="0.3">
      <c r="A32" s="19" t="s">
        <v>19</v>
      </c>
      <c r="B32" s="9">
        <f>+B22-B30</f>
        <v>1545600</v>
      </c>
      <c r="C32" s="9">
        <f>+C22+C30</f>
        <v>-41400</v>
      </c>
      <c r="D32" s="36">
        <f>+D22-D30</f>
        <v>1173000</v>
      </c>
      <c r="E32" s="9">
        <f>+E22-E30</f>
        <v>537280</v>
      </c>
      <c r="F32" s="9"/>
      <c r="G32" s="9">
        <f>+G22-G30</f>
        <v>707526</v>
      </c>
      <c r="H32" s="36">
        <f>+H22-H30</f>
        <v>513843.00000000023</v>
      </c>
      <c r="I32" s="36">
        <f>D32+H32</f>
        <v>1686843.0000000002</v>
      </c>
      <c r="J32" s="14"/>
      <c r="K32" s="9"/>
      <c r="L32" s="9">
        <f>+L22-L30</f>
        <v>220800</v>
      </c>
      <c r="M32" s="36">
        <f>SUM(K32:L32)</f>
        <v>220800</v>
      </c>
    </row>
    <row r="33" spans="1:13" ht="14.45" x14ac:dyDescent="0.3">
      <c r="A33" s="18"/>
      <c r="B33" s="14"/>
      <c r="C33" s="14"/>
      <c r="D33" s="30"/>
      <c r="E33" s="14"/>
      <c r="F33" s="14"/>
      <c r="G33" s="14"/>
      <c r="H33" s="30"/>
      <c r="I33" s="30"/>
      <c r="J33" s="14"/>
      <c r="K33" s="14"/>
      <c r="L33" s="14"/>
      <c r="M33" s="30"/>
    </row>
    <row r="34" spans="1:13" ht="14.45" x14ac:dyDescent="0.3">
      <c r="A34" s="19" t="s">
        <v>20</v>
      </c>
      <c r="B34" s="21">
        <f>+B32/$I32</f>
        <v>0.91626784472532408</v>
      </c>
      <c r="C34" s="21">
        <f t="shared" ref="C34:H34" si="4">+C32/$I32</f>
        <v>-2.4542888697999751E-2</v>
      </c>
      <c r="D34" s="37">
        <f t="shared" si="4"/>
        <v>0.69538184644332623</v>
      </c>
      <c r="E34" s="21">
        <f t="shared" si="4"/>
        <v>0.31851215554737455</v>
      </c>
      <c r="F34" s="21">
        <f t="shared" si="4"/>
        <v>0</v>
      </c>
      <c r="G34" s="21">
        <f t="shared" si="4"/>
        <v>0.41943796784881576</v>
      </c>
      <c r="H34" s="37">
        <f t="shared" si="4"/>
        <v>0.30461815355667371</v>
      </c>
      <c r="I34" s="37">
        <f>D34+H34</f>
        <v>1</v>
      </c>
      <c r="J34" s="14"/>
      <c r="K34" s="21">
        <f>+K32/$M$32</f>
        <v>0</v>
      </c>
      <c r="L34" s="21">
        <f>+L32/$M$32</f>
        <v>1</v>
      </c>
      <c r="M34" s="37">
        <f>SUM(K34:L34)</f>
        <v>1</v>
      </c>
    </row>
    <row r="35" spans="1:13" ht="14.45" x14ac:dyDescent="0.3">
      <c r="A35" s="18"/>
      <c r="B35" s="14"/>
      <c r="C35" s="14"/>
      <c r="D35" s="30"/>
      <c r="E35" s="14"/>
      <c r="F35" s="14"/>
      <c r="G35" s="14"/>
      <c r="H35" s="30"/>
      <c r="I35" s="30"/>
      <c r="J35" s="14"/>
      <c r="K35" s="14"/>
      <c r="L35" s="14"/>
      <c r="M35" s="30"/>
    </row>
    <row r="36" spans="1:13" ht="16.149999999999999" thickBot="1" x14ac:dyDescent="0.35">
      <c r="A36" s="22" t="s">
        <v>21</v>
      </c>
      <c r="B36" s="23">
        <f>+$I$26*B34</f>
        <v>1545600</v>
      </c>
      <c r="C36" s="23">
        <f t="shared" ref="C36:I36" si="5">+$I$26*C34</f>
        <v>-41400</v>
      </c>
      <c r="D36" s="38">
        <f t="shared" si="5"/>
        <v>1173000</v>
      </c>
      <c r="E36" s="23">
        <f t="shared" si="5"/>
        <v>537280</v>
      </c>
      <c r="F36" s="23">
        <f t="shared" si="5"/>
        <v>0</v>
      </c>
      <c r="G36" s="23">
        <f t="shared" si="5"/>
        <v>707526</v>
      </c>
      <c r="H36" s="38">
        <f t="shared" si="5"/>
        <v>513843.00000000023</v>
      </c>
      <c r="I36" s="38">
        <f t="shared" si="5"/>
        <v>1686843.0000000002</v>
      </c>
      <c r="J36" s="24"/>
      <c r="K36" s="23">
        <f>+$M$26*K34</f>
        <v>0</v>
      </c>
      <c r="L36" s="23">
        <f>+$M$26*L34</f>
        <v>194580</v>
      </c>
      <c r="M36" s="38">
        <f>SUM(K36:L36)</f>
        <v>194580</v>
      </c>
    </row>
    <row r="37" spans="1:13" ht="14.45" x14ac:dyDescent="0.3">
      <c r="D37" s="30"/>
      <c r="H37" s="30"/>
      <c r="I37" s="30"/>
      <c r="M37" s="30"/>
    </row>
    <row r="38" spans="1:13" ht="30" x14ac:dyDescent="0.25">
      <c r="A38" s="49" t="s">
        <v>36</v>
      </c>
      <c r="B38" s="4">
        <v>3785</v>
      </c>
      <c r="C38" s="4">
        <v>5876</v>
      </c>
      <c r="D38" s="31">
        <f>SUM(B38:C38)</f>
        <v>9661</v>
      </c>
      <c r="E38" s="4">
        <v>3557</v>
      </c>
      <c r="F38" s="4">
        <v>5983</v>
      </c>
      <c r="G38" s="4">
        <v>2579</v>
      </c>
      <c r="H38" s="31">
        <v>3876</v>
      </c>
      <c r="I38" s="31">
        <f>SUM(B38:H38)</f>
        <v>35317</v>
      </c>
      <c r="J38" s="4"/>
      <c r="K38" s="4">
        <v>1685</v>
      </c>
      <c r="L38" s="4">
        <v>2125</v>
      </c>
      <c r="M38" s="31">
        <f>SUM(K38:L38)</f>
        <v>3810</v>
      </c>
    </row>
    <row r="39" spans="1:13" x14ac:dyDescent="0.25">
      <c r="A39" s="10"/>
      <c r="D39" s="30"/>
      <c r="H39" s="30"/>
      <c r="I39" s="30"/>
      <c r="M39" s="30"/>
    </row>
    <row r="40" spans="1:13" ht="16.5" thickBot="1" x14ac:dyDescent="0.3">
      <c r="A40" s="25" t="s">
        <v>29</v>
      </c>
      <c r="B40" s="26">
        <f>+B36-B38</f>
        <v>1541815</v>
      </c>
      <c r="C40" s="26">
        <f t="shared" ref="C40:G40" si="6">+C36-C38</f>
        <v>-47276</v>
      </c>
      <c r="D40" s="39">
        <f t="shared" si="6"/>
        <v>1163339</v>
      </c>
      <c r="E40" s="26">
        <f t="shared" si="6"/>
        <v>533723</v>
      </c>
      <c r="F40" s="26">
        <f t="shared" si="6"/>
        <v>-5983</v>
      </c>
      <c r="G40" s="26">
        <f t="shared" si="6"/>
        <v>704947</v>
      </c>
      <c r="H40" s="39">
        <f t="shared" ref="H40:I40" si="7">+H36-H38</f>
        <v>509967.00000000023</v>
      </c>
      <c r="I40" s="39">
        <f t="shared" si="7"/>
        <v>1651526.0000000002</v>
      </c>
      <c r="J40" s="26"/>
      <c r="K40" s="26">
        <f t="shared" ref="K40:L40" si="8">+K36-K38</f>
        <v>-1685</v>
      </c>
      <c r="L40" s="26">
        <f t="shared" si="8"/>
        <v>192455</v>
      </c>
      <c r="M40" s="39">
        <f>SUM(K40:L40)</f>
        <v>190770</v>
      </c>
    </row>
    <row r="41" spans="1:13" ht="15.75" thickTop="1" x14ac:dyDescent="0.25"/>
    <row r="42" spans="1:13" ht="14.45" customHeight="1" x14ac:dyDescent="0.25">
      <c r="A42" s="51" t="s">
        <v>37</v>
      </c>
      <c r="B42" s="52"/>
      <c r="C42" s="52"/>
      <c r="D42" s="52"/>
      <c r="E42" s="52"/>
      <c r="F42" s="52"/>
      <c r="G42" s="52"/>
      <c r="H42" s="52"/>
      <c r="I42" s="52"/>
      <c r="J42" s="52"/>
      <c r="K42" s="52"/>
      <c r="L42" s="52"/>
      <c r="M42" s="52"/>
    </row>
    <row r="43" spans="1:13" x14ac:dyDescent="0.25">
      <c r="A43" s="50" t="s">
        <v>38</v>
      </c>
      <c r="B43" s="50"/>
      <c r="C43" s="50"/>
      <c r="D43" s="50"/>
      <c r="E43" s="50"/>
      <c r="F43" s="50"/>
      <c r="G43" s="50"/>
      <c r="H43" s="50"/>
      <c r="I43" s="50"/>
      <c r="J43" s="50"/>
      <c r="K43" s="50"/>
      <c r="L43" s="50"/>
      <c r="M43" s="50"/>
    </row>
    <row r="44" spans="1:13" ht="14.45" customHeight="1" x14ac:dyDescent="0.25">
      <c r="A44" s="51" t="s">
        <v>41</v>
      </c>
      <c r="B44" s="51"/>
      <c r="C44" s="51"/>
      <c r="D44" s="51"/>
      <c r="E44" s="51"/>
      <c r="F44" s="51"/>
      <c r="G44" s="51"/>
      <c r="H44" s="51"/>
      <c r="I44" s="51"/>
      <c r="J44" s="51"/>
      <c r="K44" s="51"/>
      <c r="L44" s="51"/>
      <c r="M44" s="51"/>
    </row>
    <row r="45" spans="1:13" x14ac:dyDescent="0.25">
      <c r="A45" s="51"/>
      <c r="B45" s="51"/>
      <c r="C45" s="51"/>
      <c r="D45" s="51"/>
      <c r="E45" s="51"/>
      <c r="F45" s="51"/>
      <c r="G45" s="51"/>
      <c r="H45" s="51"/>
      <c r="I45" s="51"/>
      <c r="J45" s="51"/>
      <c r="K45" s="51"/>
      <c r="L45" s="51"/>
      <c r="M45" s="51"/>
    </row>
    <row r="46" spans="1:13" ht="5.45" customHeight="1" x14ac:dyDescent="0.25">
      <c r="A46" s="51"/>
      <c r="B46" s="51"/>
      <c r="C46" s="51"/>
      <c r="D46" s="51"/>
      <c r="E46" s="51"/>
      <c r="F46" s="51"/>
      <c r="G46" s="51"/>
      <c r="H46" s="51"/>
      <c r="I46" s="51"/>
      <c r="J46" s="51"/>
      <c r="K46" s="51"/>
      <c r="L46" s="51"/>
      <c r="M46" s="51"/>
    </row>
  </sheetData>
  <sheetProtection password="CC7B" sheet="1" objects="1" scenarios="1"/>
  <mergeCells count="2">
    <mergeCell ref="A42:M42"/>
    <mergeCell ref="A44:M46"/>
  </mergeCells>
  <pageMargins left="0.7" right="0.7" top="0.75" bottom="0.75" header="0.3" footer="0.3"/>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workbookViewId="0"/>
  </sheetViews>
  <sheetFormatPr defaultRowHeight="15" x14ac:dyDescent="0.25"/>
  <cols>
    <col min="1" max="1" width="60" customWidth="1"/>
    <col min="2" max="2" width="13.85546875" customWidth="1"/>
    <col min="3" max="4" width="12.140625" customWidth="1"/>
    <col min="5" max="5" width="13.42578125" customWidth="1"/>
    <col min="6" max="6" width="15.42578125" customWidth="1"/>
    <col min="7" max="7" width="14.140625" customWidth="1"/>
    <col min="8" max="8" width="14" customWidth="1"/>
    <col min="9" max="9" width="17.5703125" customWidth="1"/>
    <col min="10" max="10" width="3.28515625" customWidth="1"/>
    <col min="11" max="11" width="10.85546875" customWidth="1"/>
    <col min="12" max="12" width="11.42578125" customWidth="1"/>
    <col min="13" max="13" width="11.7109375" customWidth="1"/>
    <col min="14" max="14" width="4" customWidth="1"/>
  </cols>
  <sheetData>
    <row r="1" spans="1:13" ht="18.75" x14ac:dyDescent="0.3">
      <c r="A1" s="28"/>
      <c r="G1" s="7" t="s">
        <v>32</v>
      </c>
      <c r="L1" t="s">
        <v>24</v>
      </c>
    </row>
    <row r="2" spans="1:13" ht="18.75" x14ac:dyDescent="0.3">
      <c r="G2" s="7" t="s">
        <v>13</v>
      </c>
    </row>
    <row r="3" spans="1:13" ht="18.75" x14ac:dyDescent="0.3">
      <c r="G3" s="7" t="s">
        <v>31</v>
      </c>
    </row>
    <row r="4" spans="1:13" ht="18.75" x14ac:dyDescent="0.3">
      <c r="F4" s="7"/>
    </row>
    <row r="5" spans="1:13" x14ac:dyDescent="0.25">
      <c r="B5" s="2" t="s">
        <v>27</v>
      </c>
      <c r="C5" s="2" t="s">
        <v>8</v>
      </c>
      <c r="D5" s="40" t="s">
        <v>30</v>
      </c>
      <c r="E5" s="2" t="s">
        <v>4</v>
      </c>
      <c r="F5" s="2" t="s">
        <v>5</v>
      </c>
      <c r="G5" s="2" t="s">
        <v>5</v>
      </c>
      <c r="H5" s="40" t="s">
        <v>30</v>
      </c>
      <c r="I5" s="40"/>
      <c r="J5" s="2"/>
      <c r="K5" s="2" t="s">
        <v>10</v>
      </c>
      <c r="L5" s="2" t="s">
        <v>10</v>
      </c>
      <c r="M5" s="43"/>
    </row>
    <row r="6" spans="1:13" x14ac:dyDescent="0.25">
      <c r="B6" s="2" t="s">
        <v>9</v>
      </c>
      <c r="C6" s="2" t="s">
        <v>3</v>
      </c>
      <c r="D6" s="29" t="s">
        <v>3</v>
      </c>
      <c r="E6" s="2" t="s">
        <v>33</v>
      </c>
      <c r="F6" s="2" t="s">
        <v>6</v>
      </c>
      <c r="G6" s="2" t="s">
        <v>26</v>
      </c>
      <c r="H6" s="29" t="s">
        <v>11</v>
      </c>
      <c r="I6" s="29" t="s">
        <v>12</v>
      </c>
      <c r="J6" s="2"/>
      <c r="K6" s="2" t="s">
        <v>9</v>
      </c>
      <c r="L6" s="2" t="s">
        <v>11</v>
      </c>
      <c r="M6" s="29" t="s">
        <v>14</v>
      </c>
    </row>
    <row r="7" spans="1:13" x14ac:dyDescent="0.25">
      <c r="D7" s="30"/>
      <c r="H7" s="30"/>
      <c r="I7" s="30"/>
      <c r="M7" s="30"/>
    </row>
    <row r="8" spans="1:13" x14ac:dyDescent="0.25">
      <c r="A8" s="3" t="s">
        <v>23</v>
      </c>
      <c r="B8" s="4">
        <v>10500000</v>
      </c>
      <c r="C8" s="4">
        <v>4500000</v>
      </c>
      <c r="D8" s="31">
        <f>SUM(B8:C8)</f>
        <v>15000000</v>
      </c>
      <c r="E8" s="4">
        <v>3650000</v>
      </c>
      <c r="F8" s="4">
        <v>15890500</v>
      </c>
      <c r="G8" s="4">
        <v>12255000</v>
      </c>
      <c r="H8" s="31">
        <f>SUM(E8:G8)</f>
        <v>31795500</v>
      </c>
      <c r="I8" s="31">
        <f>D8+H8</f>
        <v>46795500</v>
      </c>
      <c r="K8" s="4">
        <v>950000</v>
      </c>
      <c r="L8" s="4">
        <v>1500000</v>
      </c>
      <c r="M8" s="36">
        <f>SUM(K8:L8)</f>
        <v>2450000</v>
      </c>
    </row>
    <row r="9" spans="1:13" x14ac:dyDescent="0.25">
      <c r="A9" s="3"/>
      <c r="B9" s="4"/>
      <c r="C9" s="4"/>
      <c r="D9" s="31"/>
      <c r="E9" s="4"/>
      <c r="F9" s="4"/>
      <c r="G9" s="4"/>
      <c r="H9" s="31"/>
      <c r="I9" s="31"/>
      <c r="K9" s="4"/>
      <c r="L9" s="4"/>
      <c r="M9" s="30"/>
    </row>
    <row r="10" spans="1:13" x14ac:dyDescent="0.25">
      <c r="A10" s="3" t="s">
        <v>0</v>
      </c>
      <c r="B10" s="4">
        <f>-B8*0.08</f>
        <v>-840000</v>
      </c>
      <c r="C10" s="4">
        <f t="shared" ref="C10:F10" si="0">-C8*0.08</f>
        <v>-360000</v>
      </c>
      <c r="D10" s="31">
        <f>SUM(B10:C10)</f>
        <v>-1200000</v>
      </c>
      <c r="E10" s="4">
        <f t="shared" si="0"/>
        <v>-292000</v>
      </c>
      <c r="F10" s="4">
        <f t="shared" si="0"/>
        <v>-1271240</v>
      </c>
      <c r="G10" s="4">
        <f t="shared" ref="G10" si="1">-G8*0.08</f>
        <v>-980400</v>
      </c>
      <c r="H10" s="31">
        <f>SUM(E10:G10)</f>
        <v>-2543640</v>
      </c>
      <c r="I10" s="31">
        <f>D10+H10</f>
        <v>-3743640</v>
      </c>
      <c r="K10" s="4">
        <f>-K8*0.08</f>
        <v>-76000</v>
      </c>
      <c r="L10" s="4">
        <f>-L8*0.08</f>
        <v>-120000</v>
      </c>
      <c r="M10" s="36">
        <f>SUM(K10:L10)</f>
        <v>-196000</v>
      </c>
    </row>
    <row r="11" spans="1:13" x14ac:dyDescent="0.25">
      <c r="A11" s="3"/>
      <c r="B11" s="5"/>
      <c r="C11" s="5"/>
      <c r="D11" s="32"/>
      <c r="E11" s="5"/>
      <c r="F11" s="5"/>
      <c r="G11" s="5"/>
      <c r="H11" s="32"/>
      <c r="I11" s="32"/>
      <c r="K11" s="5"/>
      <c r="L11" s="5"/>
      <c r="M11" s="44"/>
    </row>
    <row r="12" spans="1:13" x14ac:dyDescent="0.25">
      <c r="A12" s="3"/>
      <c r="B12" s="4"/>
      <c r="C12" s="4"/>
      <c r="D12" s="31"/>
      <c r="E12" s="4"/>
      <c r="F12" s="4"/>
      <c r="G12" s="4"/>
      <c r="H12" s="31"/>
      <c r="I12" s="31"/>
      <c r="K12" s="4"/>
      <c r="L12" s="4"/>
      <c r="M12" s="30"/>
    </row>
    <row r="13" spans="1:13" x14ac:dyDescent="0.25">
      <c r="A13" s="3" t="s">
        <v>15</v>
      </c>
      <c r="B13" s="6">
        <f>+B8+B10</f>
        <v>9660000</v>
      </c>
      <c r="C13" s="6">
        <f t="shared" ref="C13:I13" si="2">+C8+C10</f>
        <v>4140000</v>
      </c>
      <c r="D13" s="33">
        <f t="shared" si="2"/>
        <v>13800000</v>
      </c>
      <c r="E13" s="6">
        <f t="shared" si="2"/>
        <v>3358000</v>
      </c>
      <c r="F13" s="6">
        <f t="shared" si="2"/>
        <v>14619260</v>
      </c>
      <c r="G13" s="6">
        <f t="shared" si="2"/>
        <v>11274600</v>
      </c>
      <c r="H13" s="33">
        <f t="shared" si="2"/>
        <v>29251860</v>
      </c>
      <c r="I13" s="33">
        <f t="shared" si="2"/>
        <v>43051860</v>
      </c>
      <c r="K13" s="6">
        <f>+K8+K10</f>
        <v>874000</v>
      </c>
      <c r="L13" s="6">
        <f>+L8+L10</f>
        <v>1380000</v>
      </c>
      <c r="M13" s="45">
        <f>SUM(K13:L13)</f>
        <v>2254000</v>
      </c>
    </row>
    <row r="14" spans="1:13" x14ac:dyDescent="0.25">
      <c r="A14" s="3"/>
      <c r="B14" s="4"/>
      <c r="C14" s="4"/>
      <c r="D14" s="31"/>
      <c r="E14" s="4"/>
      <c r="F14" s="4"/>
      <c r="G14" s="4"/>
      <c r="H14" s="31"/>
      <c r="I14" s="31"/>
      <c r="K14" s="4"/>
      <c r="L14" s="4"/>
      <c r="M14" s="30"/>
    </row>
    <row r="15" spans="1:13" ht="16.149999999999999" x14ac:dyDescent="0.3">
      <c r="A15" s="3" t="s">
        <v>34</v>
      </c>
      <c r="B15" s="4">
        <v>-9177000</v>
      </c>
      <c r="C15" s="4">
        <v>-4098600</v>
      </c>
      <c r="D15" s="31">
        <f>SUM(B15:C15)</f>
        <v>-13275600</v>
      </c>
      <c r="E15" s="4">
        <v>-2854300</v>
      </c>
      <c r="F15" s="4">
        <v>-16081186.000000002</v>
      </c>
      <c r="G15" s="4">
        <f>-5743100-5145560</f>
        <v>-10888660</v>
      </c>
      <c r="H15" s="31">
        <f>SUM(E15:G15)</f>
        <v>-29824146</v>
      </c>
      <c r="I15" s="33">
        <f>D15+H15</f>
        <v>-43099746</v>
      </c>
      <c r="K15" s="4">
        <v>-984587</v>
      </c>
      <c r="L15" s="4">
        <v>-1289254</v>
      </c>
      <c r="M15" s="36">
        <f>SUM(K15:L15)</f>
        <v>-2273841</v>
      </c>
    </row>
    <row r="16" spans="1:13" x14ac:dyDescent="0.25">
      <c r="A16" s="3"/>
      <c r="B16" s="4"/>
      <c r="C16" s="4"/>
      <c r="D16" s="31"/>
      <c r="E16" s="4"/>
      <c r="F16" s="4"/>
      <c r="G16" s="4"/>
      <c r="H16" s="31"/>
      <c r="I16" s="31"/>
      <c r="K16" s="4"/>
      <c r="L16" s="4"/>
      <c r="M16" s="30"/>
    </row>
    <row r="17" spans="1:13" x14ac:dyDescent="0.25">
      <c r="A17" s="3" t="s">
        <v>39</v>
      </c>
      <c r="B17" s="4"/>
      <c r="C17" s="4"/>
      <c r="D17" s="31"/>
      <c r="E17" s="4"/>
      <c r="F17" s="4"/>
      <c r="G17" s="4"/>
      <c r="H17" s="31"/>
      <c r="I17" s="31"/>
      <c r="K17" s="4"/>
      <c r="L17" s="4"/>
      <c r="M17" s="30"/>
    </row>
    <row r="18" spans="1:13" ht="16.149999999999999" x14ac:dyDescent="0.3">
      <c r="A18" s="3" t="s">
        <v>35</v>
      </c>
      <c r="B18" s="4">
        <v>-3864000</v>
      </c>
      <c r="C18" s="4">
        <v>-621000</v>
      </c>
      <c r="D18" s="31">
        <f>SUM(B18:C18)</f>
        <v>-4485000</v>
      </c>
      <c r="E18" s="4">
        <v>-839500</v>
      </c>
      <c r="F18" s="4">
        <v>-3654815</v>
      </c>
      <c r="G18" s="4">
        <v>-2818650</v>
      </c>
      <c r="H18" s="31">
        <f>SUM(E18:G18)</f>
        <v>-7312965</v>
      </c>
      <c r="I18" s="31">
        <f>D18+H18</f>
        <v>-11797965</v>
      </c>
      <c r="K18" s="4">
        <v>-262200</v>
      </c>
      <c r="L18" s="4">
        <v>-427800</v>
      </c>
      <c r="M18" s="36">
        <f>SUM(K18:L18)</f>
        <v>-690000</v>
      </c>
    </row>
    <row r="19" spans="1:13" x14ac:dyDescent="0.25">
      <c r="A19" s="3"/>
      <c r="B19" s="4"/>
      <c r="C19" s="4"/>
      <c r="D19" s="31"/>
      <c r="E19" s="4"/>
      <c r="F19" s="4"/>
      <c r="G19" s="4"/>
      <c r="H19" s="31"/>
      <c r="I19" s="31"/>
      <c r="K19" s="4"/>
      <c r="L19" s="4"/>
      <c r="M19" s="36"/>
    </row>
    <row r="20" spans="1:13" ht="16.149999999999999" x14ac:dyDescent="0.3">
      <c r="A20" s="3" t="s">
        <v>40</v>
      </c>
      <c r="B20" s="4">
        <v>2898000</v>
      </c>
      <c r="C20" s="4">
        <v>372600</v>
      </c>
      <c r="D20" s="31">
        <f>SUM(B20:C20)</f>
        <v>3270600</v>
      </c>
      <c r="E20" s="4">
        <v>1007400</v>
      </c>
      <c r="F20" s="4">
        <v>1315733.3999999999</v>
      </c>
      <c r="G20" s="4">
        <v>2285970</v>
      </c>
      <c r="H20" s="31">
        <f>SUM(E20:G20)</f>
        <v>4609103.4000000004</v>
      </c>
      <c r="I20" s="31">
        <f>D20+H20</f>
        <v>7879703.4000000004</v>
      </c>
      <c r="K20" s="4">
        <v>262200</v>
      </c>
      <c r="L20" s="4">
        <v>345000</v>
      </c>
      <c r="M20" s="36">
        <f>SUM(K20:L20)</f>
        <v>607200</v>
      </c>
    </row>
    <row r="21" spans="1:13" x14ac:dyDescent="0.25">
      <c r="A21" s="3"/>
      <c r="B21" s="4"/>
      <c r="C21" s="4"/>
      <c r="D21" s="31"/>
      <c r="E21" s="4"/>
      <c r="F21" s="4"/>
      <c r="G21" s="4"/>
      <c r="H21" s="31"/>
      <c r="I21" s="31"/>
      <c r="K21" s="4"/>
      <c r="L21" s="4"/>
      <c r="M21" s="30"/>
    </row>
    <row r="22" spans="1:13" x14ac:dyDescent="0.25">
      <c r="A22" s="3" t="s">
        <v>28</v>
      </c>
      <c r="B22" s="6">
        <f>SUM(B13:B21)</f>
        <v>-483000</v>
      </c>
      <c r="C22" s="6">
        <f t="shared" ref="C22:H22" si="3">SUM(C13:C21)</f>
        <v>-207000</v>
      </c>
      <c r="D22" s="33">
        <f>SUM(B22:C22)</f>
        <v>-690000</v>
      </c>
      <c r="E22" s="6">
        <f t="shared" si="3"/>
        <v>671600</v>
      </c>
      <c r="F22" s="6">
        <f t="shared" si="3"/>
        <v>-3801007.600000002</v>
      </c>
      <c r="G22" s="6">
        <f t="shared" si="3"/>
        <v>-146740</v>
      </c>
      <c r="H22" s="33">
        <f t="shared" si="3"/>
        <v>-3276147.5999999996</v>
      </c>
      <c r="I22" s="33">
        <f>D22+H22</f>
        <v>-3966147.5999999996</v>
      </c>
      <c r="K22" s="6">
        <f>SUM(K13:K21)</f>
        <v>-110587</v>
      </c>
      <c r="L22" s="6">
        <f>SUM(L13:L21)</f>
        <v>7946</v>
      </c>
      <c r="M22" s="45">
        <f>SUM(K22:L22)</f>
        <v>-102641</v>
      </c>
    </row>
    <row r="23" spans="1:13" ht="15.75" x14ac:dyDescent="0.25">
      <c r="A23" s="3"/>
      <c r="B23" s="6"/>
      <c r="C23" s="6"/>
      <c r="D23" s="33"/>
      <c r="E23" s="6"/>
      <c r="F23" s="6"/>
      <c r="G23" s="6"/>
      <c r="H23" s="33"/>
      <c r="I23" s="42"/>
      <c r="K23" s="6"/>
      <c r="L23" s="6"/>
      <c r="M23" s="30"/>
    </row>
    <row r="24" spans="1:13" ht="15.75" x14ac:dyDescent="0.25">
      <c r="A24" s="3" t="s">
        <v>1</v>
      </c>
      <c r="D24" s="30"/>
      <c r="H24" s="30"/>
      <c r="I24" s="33">
        <f>-I13*0.04</f>
        <v>-1722074.4000000001</v>
      </c>
      <c r="M24" s="42">
        <f>+M13*0.04</f>
        <v>90160</v>
      </c>
    </row>
    <row r="25" spans="1:13" ht="15.75" x14ac:dyDescent="0.25">
      <c r="A25" s="3"/>
      <c r="B25" s="6"/>
      <c r="C25" s="6"/>
      <c r="D25" s="33"/>
      <c r="E25" s="6"/>
      <c r="F25" s="6"/>
      <c r="G25" s="6"/>
      <c r="H25" s="33"/>
      <c r="I25" s="42"/>
      <c r="K25" s="6"/>
      <c r="L25" s="6"/>
      <c r="M25" s="30"/>
    </row>
    <row r="26" spans="1:13" ht="15.75" x14ac:dyDescent="0.25">
      <c r="A26" s="3" t="s">
        <v>2</v>
      </c>
      <c r="B26" s="8"/>
      <c r="C26" s="8"/>
      <c r="D26" s="34"/>
      <c r="E26" s="8"/>
      <c r="F26" s="8"/>
      <c r="H26" s="41"/>
      <c r="I26" s="33">
        <f>+I22-I24</f>
        <v>-2244073.1999999993</v>
      </c>
      <c r="K26" s="8"/>
      <c r="L26" s="1"/>
      <c r="M26" s="42">
        <f>+M22+M24</f>
        <v>-12481</v>
      </c>
    </row>
    <row r="27" spans="1:13" ht="15.75" thickBot="1" x14ac:dyDescent="0.3">
      <c r="D27" s="30"/>
      <c r="H27" s="30"/>
      <c r="I27" s="31"/>
      <c r="M27" s="30"/>
    </row>
    <row r="28" spans="1:13" x14ac:dyDescent="0.25">
      <c r="A28" s="16" t="s">
        <v>18</v>
      </c>
      <c r="B28" s="17"/>
      <c r="C28" s="17"/>
      <c r="D28" s="35"/>
      <c r="E28" s="17"/>
      <c r="F28" s="17"/>
      <c r="G28" s="17"/>
      <c r="H28" s="35"/>
      <c r="I28" s="35"/>
      <c r="J28" s="17"/>
      <c r="K28" s="17"/>
      <c r="L28" s="17"/>
      <c r="M28" s="35"/>
    </row>
    <row r="29" spans="1:13" x14ac:dyDescent="0.25">
      <c r="A29" s="18"/>
      <c r="B29" s="14"/>
      <c r="C29" s="14"/>
      <c r="D29" s="30"/>
      <c r="E29" s="14"/>
      <c r="F29" s="14"/>
      <c r="G29" s="14"/>
      <c r="H29" s="30"/>
      <c r="I29" s="30"/>
      <c r="J29" s="14"/>
      <c r="K29" s="14"/>
      <c r="L29" s="14"/>
      <c r="M29" s="30"/>
    </row>
    <row r="30" spans="1:13" ht="14.45" x14ac:dyDescent="0.3">
      <c r="A30" s="19" t="s">
        <v>1</v>
      </c>
      <c r="B30" s="20">
        <f t="shared" ref="B30:H30" si="4">-B13*0.04</f>
        <v>-386400</v>
      </c>
      <c r="C30" s="20">
        <f t="shared" si="4"/>
        <v>-165600</v>
      </c>
      <c r="D30" s="34">
        <f t="shared" si="4"/>
        <v>-552000</v>
      </c>
      <c r="E30" s="20">
        <f t="shared" si="4"/>
        <v>-134320</v>
      </c>
      <c r="F30" s="20">
        <f t="shared" si="4"/>
        <v>-584770.4</v>
      </c>
      <c r="G30" s="20">
        <f t="shared" si="4"/>
        <v>-450984</v>
      </c>
      <c r="H30" s="34">
        <f t="shared" si="4"/>
        <v>-1170074.4000000001</v>
      </c>
      <c r="I30" s="36">
        <f>H30+D30</f>
        <v>-1722074.4000000001</v>
      </c>
      <c r="J30" s="14"/>
      <c r="K30" s="20">
        <f>-K13*0.04</f>
        <v>-34960</v>
      </c>
      <c r="L30" s="20">
        <f>-L13*0.04</f>
        <v>-55200</v>
      </c>
      <c r="M30" s="36">
        <f>SUM(K30:L30)</f>
        <v>-90160</v>
      </c>
    </row>
    <row r="31" spans="1:13" ht="14.45" x14ac:dyDescent="0.3">
      <c r="A31" s="18"/>
      <c r="B31" s="14"/>
      <c r="C31" s="14"/>
      <c r="D31" s="30"/>
      <c r="E31" s="14"/>
      <c r="F31" s="14"/>
      <c r="G31" s="14"/>
      <c r="H31" s="30"/>
      <c r="I31" s="30"/>
      <c r="J31" s="14"/>
      <c r="K31" s="14"/>
      <c r="L31" s="14"/>
      <c r="M31" s="30"/>
    </row>
    <row r="32" spans="1:13" ht="14.45" x14ac:dyDescent="0.3">
      <c r="A32" s="19" t="s">
        <v>19</v>
      </c>
      <c r="B32" s="9">
        <f>+B22-B30</f>
        <v>-96600</v>
      </c>
      <c r="C32" s="9">
        <f>+C22-C30</f>
        <v>-41400</v>
      </c>
      <c r="D32" s="36">
        <f>+D22-D30</f>
        <v>-138000</v>
      </c>
      <c r="E32" s="9">
        <f>+E22+E30</f>
        <v>537280</v>
      </c>
      <c r="F32" s="9">
        <f>+F22-F30</f>
        <v>-3216237.200000002</v>
      </c>
      <c r="G32" s="9">
        <v>0</v>
      </c>
      <c r="H32" s="36">
        <v>-2678957</v>
      </c>
      <c r="I32" s="36">
        <f>E32+H32</f>
        <v>-2141677</v>
      </c>
      <c r="J32" s="14"/>
      <c r="K32" s="9">
        <f>+K22-K30</f>
        <v>-75627</v>
      </c>
      <c r="L32" s="9"/>
      <c r="M32" s="36">
        <f>SUM(K32:L32)</f>
        <v>-75627</v>
      </c>
    </row>
    <row r="33" spans="1:13" ht="14.45" x14ac:dyDescent="0.3">
      <c r="A33" s="18"/>
      <c r="B33" s="14"/>
      <c r="C33" s="14"/>
      <c r="D33" s="30"/>
      <c r="E33" s="14"/>
      <c r="F33" s="14"/>
      <c r="G33" s="14"/>
      <c r="H33" s="30"/>
      <c r="I33" s="30"/>
      <c r="J33" s="14"/>
      <c r="K33" s="14"/>
      <c r="L33" s="14"/>
      <c r="M33" s="30"/>
    </row>
    <row r="34" spans="1:13" ht="14.45" x14ac:dyDescent="0.3">
      <c r="A34" s="19" t="s">
        <v>20</v>
      </c>
      <c r="B34" s="21">
        <f t="shared" ref="B34:I34" si="5">B32/$I$32</f>
        <v>4.5104840739289817E-2</v>
      </c>
      <c r="C34" s="21">
        <f t="shared" si="5"/>
        <v>1.9330646031124207E-2</v>
      </c>
      <c r="D34" s="37">
        <f t="shared" si="5"/>
        <v>6.4435486770414024E-2</v>
      </c>
      <c r="E34" s="21">
        <f t="shared" si="5"/>
        <v>-0.25086882849281195</v>
      </c>
      <c r="F34" s="21">
        <f t="shared" si="5"/>
        <v>1.5017377503703884</v>
      </c>
      <c r="G34" s="21">
        <f t="shared" si="5"/>
        <v>0</v>
      </c>
      <c r="H34" s="37">
        <f t="shared" si="5"/>
        <v>1.250868828492812</v>
      </c>
      <c r="I34" s="37">
        <f t="shared" si="5"/>
        <v>1</v>
      </c>
      <c r="J34" s="14"/>
      <c r="K34" s="21">
        <f>+K32/$M$32</f>
        <v>1</v>
      </c>
      <c r="L34" s="21">
        <f>+L32/$M$32</f>
        <v>0</v>
      </c>
      <c r="M34" s="47">
        <f>SUM(K34:L34)</f>
        <v>1</v>
      </c>
    </row>
    <row r="35" spans="1:13" ht="14.45" x14ac:dyDescent="0.3">
      <c r="A35" s="18"/>
      <c r="B35" s="14"/>
      <c r="C35" s="14"/>
      <c r="D35" s="30"/>
      <c r="E35" s="14"/>
      <c r="F35" s="14"/>
      <c r="G35" s="14"/>
      <c r="H35" s="30"/>
      <c r="I35" s="30"/>
      <c r="J35" s="14"/>
      <c r="K35" s="14"/>
      <c r="L35" s="14"/>
      <c r="M35" s="30"/>
    </row>
    <row r="36" spans="1:13" ht="16.149999999999999" thickBot="1" x14ac:dyDescent="0.35">
      <c r="A36" s="22" t="s">
        <v>21</v>
      </c>
      <c r="B36" s="23">
        <f t="shared" ref="B36:I36" si="6">+$I$26*B34</f>
        <v>-101218.56429330843</v>
      </c>
      <c r="C36" s="23">
        <f t="shared" si="6"/>
        <v>-43379.384697132184</v>
      </c>
      <c r="D36" s="38">
        <f t="shared" si="6"/>
        <v>-144597.94899044061</v>
      </c>
      <c r="E36" s="23">
        <f t="shared" si="6"/>
        <v>562968.01473611547</v>
      </c>
      <c r="F36" s="23">
        <f t="shared" si="6"/>
        <v>-3370009.4390344773</v>
      </c>
      <c r="G36" s="23">
        <f t="shared" si="6"/>
        <v>0</v>
      </c>
      <c r="H36" s="38">
        <f t="shared" si="6"/>
        <v>-2807041.2147361147</v>
      </c>
      <c r="I36" s="38">
        <f t="shared" si="6"/>
        <v>-2244073.1999999993</v>
      </c>
      <c r="J36" s="24"/>
      <c r="K36" s="27">
        <f>+$M$26*K34</f>
        <v>-12481</v>
      </c>
      <c r="L36" s="27">
        <f>+$M$26*L34</f>
        <v>0</v>
      </c>
      <c r="M36" s="48">
        <f>SUM(K36:L36)</f>
        <v>-12481</v>
      </c>
    </row>
    <row r="37" spans="1:13" ht="14.45" x14ac:dyDescent="0.3">
      <c r="D37" s="30"/>
      <c r="H37" s="30"/>
      <c r="I37" s="30"/>
      <c r="M37" s="30"/>
    </row>
    <row r="38" spans="1:13" ht="30" x14ac:dyDescent="0.25">
      <c r="A38" s="49" t="s">
        <v>36</v>
      </c>
      <c r="B38" s="4">
        <v>3785</v>
      </c>
      <c r="C38" s="4">
        <v>5876</v>
      </c>
      <c r="D38" s="31">
        <f>SUM(B38:C38)</f>
        <v>9661</v>
      </c>
      <c r="E38" s="4">
        <v>3557</v>
      </c>
      <c r="F38" s="4">
        <v>5983</v>
      </c>
      <c r="G38" s="4">
        <v>6455</v>
      </c>
      <c r="H38" s="31">
        <f>SUM(E38:G38)</f>
        <v>15995</v>
      </c>
      <c r="I38" s="31">
        <f>D38+H38</f>
        <v>25656</v>
      </c>
      <c r="J38" s="4"/>
      <c r="K38" s="4">
        <v>1685</v>
      </c>
      <c r="L38" s="4">
        <v>2125</v>
      </c>
      <c r="M38" s="31">
        <f>SUM(K38:L38)</f>
        <v>3810</v>
      </c>
    </row>
    <row r="39" spans="1:13" x14ac:dyDescent="0.25">
      <c r="A39" s="10"/>
      <c r="D39" s="30"/>
      <c r="H39" s="30"/>
      <c r="I39" s="30"/>
      <c r="M39" s="30"/>
    </row>
    <row r="40" spans="1:13" ht="16.5" thickBot="1" x14ac:dyDescent="0.3">
      <c r="A40" s="25" t="s">
        <v>29</v>
      </c>
      <c r="B40" s="15">
        <f>+B36-B38</f>
        <v>-105003.56429330843</v>
      </c>
      <c r="C40" s="15">
        <f t="shared" ref="C40:L40" si="7">+C36-C38</f>
        <v>-49255.384697132184</v>
      </c>
      <c r="D40" s="39">
        <f t="shared" si="7"/>
        <v>-154258.94899044061</v>
      </c>
      <c r="E40" s="15">
        <f t="shared" si="7"/>
        <v>559411.01473611547</v>
      </c>
      <c r="F40" s="15">
        <f t="shared" si="7"/>
        <v>-3375992.4390344773</v>
      </c>
      <c r="G40" s="15">
        <f t="shared" si="7"/>
        <v>-6455</v>
      </c>
      <c r="H40" s="39">
        <f t="shared" si="7"/>
        <v>-2823036.2147361147</v>
      </c>
      <c r="I40" s="39">
        <f t="shared" si="7"/>
        <v>-2269729.1999999993</v>
      </c>
      <c r="J40" s="15"/>
      <c r="K40" s="15">
        <f t="shared" si="7"/>
        <v>-14166</v>
      </c>
      <c r="L40" s="15">
        <f t="shared" si="7"/>
        <v>-2125</v>
      </c>
      <c r="M40" s="39">
        <f>SUM(K40:L40)</f>
        <v>-16291</v>
      </c>
    </row>
    <row r="41" spans="1:13" ht="15.75" thickTop="1" x14ac:dyDescent="0.25"/>
    <row r="42" spans="1:13" ht="14.45" customHeight="1" x14ac:dyDescent="0.25">
      <c r="A42" s="51" t="s">
        <v>37</v>
      </c>
      <c r="B42" s="52"/>
      <c r="C42" s="52"/>
      <c r="D42" s="52"/>
      <c r="E42" s="52"/>
      <c r="F42" s="52"/>
      <c r="G42" s="52"/>
      <c r="H42" s="52"/>
      <c r="I42" s="52"/>
      <c r="J42" s="52"/>
      <c r="K42" s="52"/>
      <c r="L42" s="52"/>
      <c r="M42" s="52"/>
    </row>
    <row r="43" spans="1:13" x14ac:dyDescent="0.25">
      <c r="A43" s="50" t="s">
        <v>38</v>
      </c>
      <c r="B43" s="50"/>
      <c r="C43" s="50"/>
      <c r="D43" s="50"/>
      <c r="E43" s="50"/>
      <c r="F43" s="50"/>
      <c r="G43" s="50"/>
      <c r="H43" s="50"/>
      <c r="I43" s="50"/>
      <c r="J43" s="50"/>
      <c r="K43" s="50"/>
      <c r="L43" s="50"/>
      <c r="M43" s="50"/>
    </row>
    <row r="44" spans="1:13" ht="14.45" customHeight="1" x14ac:dyDescent="0.25">
      <c r="A44" s="51" t="s">
        <v>41</v>
      </c>
      <c r="B44" s="51"/>
      <c r="C44" s="51"/>
      <c r="D44" s="51"/>
      <c r="E44" s="51"/>
      <c r="F44" s="51"/>
      <c r="G44" s="51"/>
      <c r="H44" s="51"/>
      <c r="I44" s="51"/>
      <c r="J44" s="51"/>
      <c r="K44" s="51"/>
      <c r="L44" s="51"/>
      <c r="M44" s="51"/>
    </row>
    <row r="45" spans="1:13" x14ac:dyDescent="0.25">
      <c r="A45" s="51"/>
      <c r="B45" s="51"/>
      <c r="C45" s="51"/>
      <c r="D45" s="51"/>
      <c r="E45" s="51"/>
      <c r="F45" s="51"/>
      <c r="G45" s="51"/>
      <c r="H45" s="51"/>
      <c r="I45" s="51"/>
      <c r="J45" s="51"/>
      <c r="K45" s="51"/>
      <c r="L45" s="51"/>
      <c r="M45" s="51"/>
    </row>
    <row r="46" spans="1:13" ht="0.6" customHeight="1" x14ac:dyDescent="0.3">
      <c r="A46" s="51"/>
      <c r="B46" s="51"/>
      <c r="C46" s="51"/>
      <c r="D46" s="51"/>
      <c r="E46" s="51"/>
      <c r="F46" s="51"/>
      <c r="G46" s="51"/>
      <c r="H46" s="51"/>
      <c r="I46" s="51"/>
      <c r="J46" s="51"/>
      <c r="K46" s="51"/>
      <c r="L46" s="51"/>
      <c r="M46" s="51"/>
    </row>
  </sheetData>
  <sheetProtection password="CC7B" sheet="1" objects="1" scenarios="1"/>
  <mergeCells count="2">
    <mergeCell ref="A42:M42"/>
    <mergeCell ref="A44:M46"/>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Excess Profit Scenario</vt:lpstr>
      <vt:lpstr> Excess Loss Scenario</vt:lpstr>
      <vt:lpstr>' Excess Loss Scenario'!Print_Area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Eward Dizon</dc:creator>
  <cp:lastModifiedBy>%username%</cp:lastModifiedBy>
  <cp:lastPrinted>2014-02-21T22:56:21Z</cp:lastPrinted>
  <dcterms:created xsi:type="dcterms:W3CDTF">2012-06-13T14:44:23Z</dcterms:created>
  <dcterms:modified xsi:type="dcterms:W3CDTF">2015-10-23T17:04:29Z</dcterms:modified>
</cp:coreProperties>
</file>