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hcccs.sharepoint.com/sites/DHCMFINRI/Shared Documents/FIN/Enrollment/"/>
    </mc:Choice>
  </mc:AlternateContent>
  <xr:revisionPtr revIDLastSave="127" documentId="13_ncr:1_{A6DC7B29-5121-4B6B-A21B-73C102F929BF}" xr6:coauthVersionLast="47" xr6:coauthVersionMax="47" xr10:uidLastSave="{CD1D7D5D-7DDC-4CFA-8D6A-0388A5718544}"/>
  <bookViews>
    <workbookView xWindow="-25455" yWindow="-21720" windowWidth="38640" windowHeight="21120" xr2:uid="{00000000-000D-0000-FFFF-FFFF00000000}"/>
  </bookViews>
  <sheets>
    <sheet name="MAY 25" sheetId="92" r:id="rId1"/>
    <sheet name="APR 25" sheetId="91" r:id="rId2"/>
    <sheet name="MAR 25" sheetId="90" r:id="rId3"/>
    <sheet name="FEB 25" sheetId="89" r:id="rId4"/>
    <sheet name="JAN 25" sheetId="88" r:id="rId5"/>
    <sheet name="DEC 24" sheetId="86" r:id="rId6"/>
    <sheet name="NOV 24" sheetId="85" r:id="rId7"/>
    <sheet name="OCT 24" sheetId="87" r:id="rId8"/>
  </sheets>
  <definedNames>
    <definedName name="_xlnm.Print_Area" localSheetId="1">'APR 25'!$A$1:$R$83</definedName>
    <definedName name="_xlnm.Print_Area" localSheetId="5">'DEC 24'!$A$1:$R$83</definedName>
    <definedName name="_xlnm.Print_Area" localSheetId="3">'FEB 25'!$A$1:$R$83</definedName>
    <definedName name="_xlnm.Print_Area" localSheetId="4">'JAN 25'!$A$1:$R$83</definedName>
    <definedName name="_xlnm.Print_Area" localSheetId="2">'MAR 25'!$A$1:$R$83</definedName>
    <definedName name="_xlnm.Print_Area" localSheetId="0">'MAY 25'!$A$1:$R$83</definedName>
    <definedName name="_xlnm.Print_Area" localSheetId="6">'NOV 24'!$A$1:$R$83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6" i="92" l="1"/>
  <c r="N76" i="92"/>
  <c r="M76" i="92"/>
  <c r="L76" i="92"/>
  <c r="K76" i="92"/>
  <c r="J76" i="92"/>
  <c r="I76" i="92"/>
  <c r="H76" i="92"/>
  <c r="G76" i="92"/>
  <c r="F76" i="92"/>
  <c r="E76" i="92"/>
  <c r="D76" i="92"/>
  <c r="C76" i="92"/>
  <c r="B76" i="92"/>
  <c r="P69" i="92"/>
  <c r="P78" i="92"/>
  <c r="P75" i="92"/>
  <c r="P74" i="92"/>
  <c r="P73" i="92"/>
  <c r="P52" i="92" s="1"/>
  <c r="P72" i="92"/>
  <c r="P71" i="92"/>
  <c r="P70" i="92"/>
  <c r="P68" i="92"/>
  <c r="P67" i="92"/>
  <c r="O57" i="92"/>
  <c r="M57" i="92"/>
  <c r="K57" i="92"/>
  <c r="I57" i="92"/>
  <c r="G57" i="92"/>
  <c r="E57" i="92"/>
  <c r="C57" i="92"/>
  <c r="O54" i="92"/>
  <c r="N54" i="92"/>
  <c r="M54" i="92"/>
  <c r="L54" i="92"/>
  <c r="K54" i="92"/>
  <c r="J54" i="92"/>
  <c r="I54" i="92"/>
  <c r="H54" i="92"/>
  <c r="G54" i="92"/>
  <c r="F54" i="92"/>
  <c r="E54" i="92"/>
  <c r="D54" i="92"/>
  <c r="C54" i="92"/>
  <c r="B54" i="92"/>
  <c r="O53" i="92"/>
  <c r="N53" i="92"/>
  <c r="M53" i="92"/>
  <c r="L53" i="92"/>
  <c r="K53" i="92"/>
  <c r="J53" i="92"/>
  <c r="I53" i="92"/>
  <c r="H53" i="92"/>
  <c r="G53" i="92"/>
  <c r="F53" i="92"/>
  <c r="E53" i="92"/>
  <c r="D53" i="92"/>
  <c r="C53" i="92"/>
  <c r="B53" i="92"/>
  <c r="O52" i="92"/>
  <c r="N52" i="92"/>
  <c r="M52" i="92"/>
  <c r="L52" i="92"/>
  <c r="K52" i="92"/>
  <c r="J52" i="92"/>
  <c r="I52" i="92"/>
  <c r="H52" i="92"/>
  <c r="G52" i="92"/>
  <c r="F52" i="92"/>
  <c r="E52" i="92"/>
  <c r="D52" i="92"/>
  <c r="C52" i="92"/>
  <c r="B52" i="92"/>
  <c r="O51" i="92"/>
  <c r="N51" i="92"/>
  <c r="M51" i="92"/>
  <c r="L51" i="92"/>
  <c r="K51" i="92"/>
  <c r="J51" i="92"/>
  <c r="I51" i="92"/>
  <c r="H51" i="92"/>
  <c r="G51" i="92"/>
  <c r="F51" i="92"/>
  <c r="E51" i="92"/>
  <c r="D51" i="92"/>
  <c r="C51" i="92"/>
  <c r="B51" i="92"/>
  <c r="O50" i="92"/>
  <c r="N50" i="92"/>
  <c r="M50" i="92"/>
  <c r="L50" i="92"/>
  <c r="K50" i="92"/>
  <c r="J50" i="92"/>
  <c r="I50" i="92"/>
  <c r="H50" i="92"/>
  <c r="G50" i="92"/>
  <c r="F50" i="92"/>
  <c r="E50" i="92"/>
  <c r="D50" i="92"/>
  <c r="C50" i="92"/>
  <c r="B50" i="92"/>
  <c r="O49" i="92"/>
  <c r="N49" i="92"/>
  <c r="M49" i="92"/>
  <c r="L49" i="92"/>
  <c r="K49" i="92"/>
  <c r="J49" i="92"/>
  <c r="I49" i="92"/>
  <c r="H49" i="92"/>
  <c r="G49" i="92"/>
  <c r="F49" i="92"/>
  <c r="E49" i="92"/>
  <c r="D49" i="92"/>
  <c r="C49" i="92"/>
  <c r="B49" i="92"/>
  <c r="O48" i="92"/>
  <c r="N48" i="92"/>
  <c r="M48" i="92"/>
  <c r="L48" i="92"/>
  <c r="K48" i="92"/>
  <c r="J48" i="92"/>
  <c r="I48" i="92"/>
  <c r="H48" i="92"/>
  <c r="G48" i="92"/>
  <c r="F48" i="92"/>
  <c r="E48" i="92"/>
  <c r="D48" i="92"/>
  <c r="C48" i="92"/>
  <c r="B48" i="92"/>
  <c r="O47" i="92"/>
  <c r="N47" i="92"/>
  <c r="M47" i="92"/>
  <c r="L47" i="92"/>
  <c r="K47" i="92"/>
  <c r="J47" i="92"/>
  <c r="I47" i="92"/>
  <c r="H47" i="92"/>
  <c r="G47" i="92"/>
  <c r="F47" i="92"/>
  <c r="E47" i="92"/>
  <c r="D47" i="92"/>
  <c r="C47" i="92"/>
  <c r="B47" i="92"/>
  <c r="O46" i="92"/>
  <c r="N46" i="92"/>
  <c r="M46" i="92"/>
  <c r="L46" i="92"/>
  <c r="K46" i="92"/>
  <c r="J46" i="92"/>
  <c r="I46" i="92"/>
  <c r="H46" i="92"/>
  <c r="G46" i="92"/>
  <c r="F46" i="92"/>
  <c r="E46" i="92"/>
  <c r="D46" i="92"/>
  <c r="C46" i="92"/>
  <c r="B46" i="92"/>
  <c r="A42" i="92"/>
  <c r="J35" i="92"/>
  <c r="I35" i="92"/>
  <c r="K35" i="92" s="1"/>
  <c r="J34" i="92"/>
  <c r="I34" i="92"/>
  <c r="K34" i="92" s="1"/>
  <c r="J33" i="92"/>
  <c r="I33" i="92"/>
  <c r="K33" i="92" s="1"/>
  <c r="M28" i="92"/>
  <c r="I28" i="92"/>
  <c r="H28" i="92"/>
  <c r="G28" i="92"/>
  <c r="F28" i="92"/>
  <c r="E28" i="92"/>
  <c r="M27" i="92"/>
  <c r="I27" i="92"/>
  <c r="K27" i="92" s="1"/>
  <c r="H27" i="92"/>
  <c r="G27" i="92"/>
  <c r="F27" i="92"/>
  <c r="E27" i="92"/>
  <c r="M26" i="92"/>
  <c r="J26" i="92"/>
  <c r="J29" i="92" s="1"/>
  <c r="I26" i="92"/>
  <c r="H26" i="92"/>
  <c r="G26" i="92"/>
  <c r="F26" i="92"/>
  <c r="F29" i="92" s="1"/>
  <c r="E26" i="92"/>
  <c r="P17" i="92"/>
  <c r="P57" i="92" s="1"/>
  <c r="O15" i="92"/>
  <c r="O55" i="92" s="1"/>
  <c r="N15" i="92"/>
  <c r="N55" i="92" s="1"/>
  <c r="M15" i="92"/>
  <c r="L15" i="92"/>
  <c r="L55" i="92" s="1"/>
  <c r="K15" i="92"/>
  <c r="J15" i="92"/>
  <c r="I15" i="92"/>
  <c r="H15" i="92"/>
  <c r="G15" i="92"/>
  <c r="G55" i="92" s="1"/>
  <c r="F15" i="92"/>
  <c r="F55" i="92" s="1"/>
  <c r="E15" i="92"/>
  <c r="D15" i="92"/>
  <c r="C15" i="92"/>
  <c r="C55" i="92" s="1"/>
  <c r="B15" i="92"/>
  <c r="B55" i="92" s="1"/>
  <c r="P14" i="92"/>
  <c r="P54" i="92" s="1"/>
  <c r="P13" i="92"/>
  <c r="P12" i="92"/>
  <c r="P11" i="92"/>
  <c r="P10" i="92"/>
  <c r="P50" i="92" s="1"/>
  <c r="P9" i="92"/>
  <c r="P8" i="92"/>
  <c r="P48" i="92" s="1"/>
  <c r="P7" i="92"/>
  <c r="P6" i="92"/>
  <c r="P15" i="92" s="1"/>
  <c r="P78" i="91"/>
  <c r="P75" i="91"/>
  <c r="P74" i="91"/>
  <c r="P73" i="91"/>
  <c r="P72" i="91"/>
  <c r="P71" i="91"/>
  <c r="P70" i="91"/>
  <c r="P69" i="91"/>
  <c r="P68" i="91"/>
  <c r="P67" i="91"/>
  <c r="P76" i="91" s="1"/>
  <c r="P57" i="91"/>
  <c r="O57" i="91"/>
  <c r="M57" i="91"/>
  <c r="K57" i="91"/>
  <c r="I57" i="91"/>
  <c r="G57" i="91"/>
  <c r="E57" i="91"/>
  <c r="C57" i="91"/>
  <c r="F55" i="91"/>
  <c r="O54" i="91"/>
  <c r="N54" i="91"/>
  <c r="M54" i="91"/>
  <c r="L54" i="91"/>
  <c r="K54" i="91"/>
  <c r="J54" i="91"/>
  <c r="I54" i="91"/>
  <c r="H54" i="91"/>
  <c r="G54" i="91"/>
  <c r="F54" i="91"/>
  <c r="E54" i="91"/>
  <c r="D54" i="91"/>
  <c r="C54" i="91"/>
  <c r="B54" i="91"/>
  <c r="O53" i="91"/>
  <c r="N53" i="91"/>
  <c r="M53" i="91"/>
  <c r="L53" i="91"/>
  <c r="K53" i="91"/>
  <c r="J53" i="91"/>
  <c r="I53" i="91"/>
  <c r="H53" i="91"/>
  <c r="G53" i="91"/>
  <c r="F53" i="91"/>
  <c r="E53" i="91"/>
  <c r="D53" i="91"/>
  <c r="C53" i="91"/>
  <c r="B53" i="91"/>
  <c r="O52" i="91"/>
  <c r="N52" i="91"/>
  <c r="M52" i="91"/>
  <c r="L52" i="91"/>
  <c r="K52" i="91"/>
  <c r="J52" i="91"/>
  <c r="I52" i="91"/>
  <c r="H52" i="91"/>
  <c r="G52" i="91"/>
  <c r="F52" i="91"/>
  <c r="E52" i="91"/>
  <c r="D52" i="91"/>
  <c r="C52" i="91"/>
  <c r="B52" i="91"/>
  <c r="O51" i="91"/>
  <c r="N51" i="91"/>
  <c r="M51" i="91"/>
  <c r="L51" i="91"/>
  <c r="K51" i="91"/>
  <c r="J51" i="91"/>
  <c r="I51" i="91"/>
  <c r="H51" i="91"/>
  <c r="G51" i="91"/>
  <c r="F51" i="91"/>
  <c r="E51" i="91"/>
  <c r="D51" i="91"/>
  <c r="C51" i="91"/>
  <c r="B51" i="91"/>
  <c r="O50" i="91"/>
  <c r="N50" i="91"/>
  <c r="M50" i="91"/>
  <c r="L50" i="91"/>
  <c r="K50" i="91"/>
  <c r="J50" i="91"/>
  <c r="I50" i="91"/>
  <c r="H50" i="91"/>
  <c r="G50" i="91"/>
  <c r="F50" i="91"/>
  <c r="E50" i="91"/>
  <c r="D50" i="91"/>
  <c r="C50" i="91"/>
  <c r="B50" i="91"/>
  <c r="O49" i="91"/>
  <c r="N49" i="91"/>
  <c r="M49" i="91"/>
  <c r="L49" i="91"/>
  <c r="K49" i="91"/>
  <c r="J49" i="91"/>
  <c r="I49" i="91"/>
  <c r="H49" i="91"/>
  <c r="G49" i="91"/>
  <c r="F49" i="91"/>
  <c r="E49" i="91"/>
  <c r="D49" i="91"/>
  <c r="C49" i="91"/>
  <c r="B49" i="91"/>
  <c r="O48" i="91"/>
  <c r="N48" i="91"/>
  <c r="M48" i="91"/>
  <c r="L48" i="91"/>
  <c r="K48" i="91"/>
  <c r="J48" i="91"/>
  <c r="I48" i="91"/>
  <c r="H48" i="91"/>
  <c r="G48" i="91"/>
  <c r="F48" i="91"/>
  <c r="E48" i="91"/>
  <c r="D48" i="91"/>
  <c r="C48" i="91"/>
  <c r="B48" i="91"/>
  <c r="O47" i="91"/>
  <c r="N47" i="91"/>
  <c r="M47" i="91"/>
  <c r="L47" i="91"/>
  <c r="K47" i="91"/>
  <c r="J47" i="91"/>
  <c r="I47" i="91"/>
  <c r="H47" i="91"/>
  <c r="G47" i="91"/>
  <c r="F47" i="91"/>
  <c r="E47" i="91"/>
  <c r="D47" i="91"/>
  <c r="C47" i="91"/>
  <c r="B47" i="91"/>
  <c r="P46" i="91"/>
  <c r="O46" i="91"/>
  <c r="N46" i="91"/>
  <c r="M46" i="91"/>
  <c r="L46" i="91"/>
  <c r="K46" i="91"/>
  <c r="J46" i="91"/>
  <c r="I46" i="91"/>
  <c r="H46" i="91"/>
  <c r="G46" i="91"/>
  <c r="F46" i="91"/>
  <c r="E46" i="91"/>
  <c r="D46" i="91"/>
  <c r="C46" i="91"/>
  <c r="B46" i="91"/>
  <c r="A42" i="91"/>
  <c r="J35" i="91"/>
  <c r="I35" i="91"/>
  <c r="K35" i="91" s="1"/>
  <c r="K34" i="91"/>
  <c r="J34" i="91"/>
  <c r="I34" i="91"/>
  <c r="J33" i="91"/>
  <c r="I33" i="91"/>
  <c r="K33" i="91" s="1"/>
  <c r="M28" i="91"/>
  <c r="I28" i="91"/>
  <c r="H28" i="91"/>
  <c r="G28" i="91"/>
  <c r="K28" i="91" s="1"/>
  <c r="O28" i="91" s="1"/>
  <c r="F28" i="91"/>
  <c r="E28" i="91"/>
  <c r="M27" i="91"/>
  <c r="I27" i="91"/>
  <c r="H27" i="91"/>
  <c r="G27" i="91"/>
  <c r="F27" i="91"/>
  <c r="F29" i="91" s="1"/>
  <c r="E27" i="91"/>
  <c r="E29" i="91" s="1"/>
  <c r="M26" i="91"/>
  <c r="J26" i="91"/>
  <c r="J29" i="91" s="1"/>
  <c r="I26" i="91"/>
  <c r="I29" i="91" s="1"/>
  <c r="H26" i="91"/>
  <c r="H29" i="91" s="1"/>
  <c r="G26" i="91"/>
  <c r="F26" i="91"/>
  <c r="E26" i="91"/>
  <c r="P17" i="91"/>
  <c r="O15" i="91"/>
  <c r="O55" i="91" s="1"/>
  <c r="N15" i="91"/>
  <c r="N55" i="91" s="1"/>
  <c r="M15" i="91"/>
  <c r="M55" i="91" s="1"/>
  <c r="L15" i="91"/>
  <c r="L55" i="91" s="1"/>
  <c r="K15" i="91"/>
  <c r="K55" i="91" s="1"/>
  <c r="J15" i="91"/>
  <c r="J55" i="91" s="1"/>
  <c r="I15" i="91"/>
  <c r="I55" i="91" s="1"/>
  <c r="H15" i="91"/>
  <c r="H55" i="91" s="1"/>
  <c r="G15" i="91"/>
  <c r="G55" i="91" s="1"/>
  <c r="F15" i="91"/>
  <c r="E15" i="91"/>
  <c r="E55" i="91" s="1"/>
  <c r="D15" i="91"/>
  <c r="D55" i="91" s="1"/>
  <c r="C15" i="91"/>
  <c r="C55" i="91" s="1"/>
  <c r="B15" i="91"/>
  <c r="B55" i="91" s="1"/>
  <c r="P14" i="91"/>
  <c r="P13" i="91"/>
  <c r="P12" i="91"/>
  <c r="P11" i="91"/>
  <c r="P10" i="91"/>
  <c r="P9" i="91"/>
  <c r="P8" i="91"/>
  <c r="P7" i="91"/>
  <c r="P6" i="91"/>
  <c r="P78" i="90"/>
  <c r="P75" i="90"/>
  <c r="P74" i="90"/>
  <c r="P73" i="90"/>
  <c r="P72" i="90"/>
  <c r="P71" i="90"/>
  <c r="P70" i="90"/>
  <c r="P69" i="90"/>
  <c r="P68" i="90"/>
  <c r="P67" i="90"/>
  <c r="P46" i="90" s="1"/>
  <c r="O57" i="90"/>
  <c r="M57" i="90"/>
  <c r="K57" i="90"/>
  <c r="I57" i="90"/>
  <c r="G57" i="90"/>
  <c r="E57" i="90"/>
  <c r="C57" i="90"/>
  <c r="O54" i="90"/>
  <c r="N54" i="90"/>
  <c r="M54" i="90"/>
  <c r="L54" i="90"/>
  <c r="K54" i="90"/>
  <c r="J54" i="90"/>
  <c r="I54" i="90"/>
  <c r="H54" i="90"/>
  <c r="G54" i="90"/>
  <c r="F54" i="90"/>
  <c r="E54" i="90"/>
  <c r="D54" i="90"/>
  <c r="C54" i="90"/>
  <c r="B54" i="90"/>
  <c r="O53" i="90"/>
  <c r="N53" i="90"/>
  <c r="M53" i="90"/>
  <c r="L53" i="90"/>
  <c r="K53" i="90"/>
  <c r="J53" i="90"/>
  <c r="I53" i="90"/>
  <c r="H53" i="90"/>
  <c r="G53" i="90"/>
  <c r="F53" i="90"/>
  <c r="E53" i="90"/>
  <c r="D53" i="90"/>
  <c r="C53" i="90"/>
  <c r="B53" i="90"/>
  <c r="O52" i="90"/>
  <c r="N52" i="90"/>
  <c r="M52" i="90"/>
  <c r="L52" i="90"/>
  <c r="K52" i="90"/>
  <c r="J52" i="90"/>
  <c r="I52" i="90"/>
  <c r="H52" i="90"/>
  <c r="G52" i="90"/>
  <c r="F52" i="90"/>
  <c r="E52" i="90"/>
  <c r="D52" i="90"/>
  <c r="C52" i="90"/>
  <c r="B52" i="90"/>
  <c r="O51" i="90"/>
  <c r="N51" i="90"/>
  <c r="M51" i="90"/>
  <c r="L51" i="90"/>
  <c r="K51" i="90"/>
  <c r="J51" i="90"/>
  <c r="I51" i="90"/>
  <c r="H51" i="90"/>
  <c r="G51" i="90"/>
  <c r="F51" i="90"/>
  <c r="E51" i="90"/>
  <c r="D51" i="90"/>
  <c r="C51" i="90"/>
  <c r="B51" i="90"/>
  <c r="O50" i="90"/>
  <c r="N50" i="90"/>
  <c r="M50" i="90"/>
  <c r="L50" i="90"/>
  <c r="K50" i="90"/>
  <c r="J50" i="90"/>
  <c r="I50" i="90"/>
  <c r="H50" i="90"/>
  <c r="G50" i="90"/>
  <c r="F50" i="90"/>
  <c r="E50" i="90"/>
  <c r="D50" i="90"/>
  <c r="C50" i="90"/>
  <c r="B50" i="90"/>
  <c r="O49" i="90"/>
  <c r="N49" i="90"/>
  <c r="M49" i="90"/>
  <c r="L49" i="90"/>
  <c r="K49" i="90"/>
  <c r="J49" i="90"/>
  <c r="I49" i="90"/>
  <c r="H49" i="90"/>
  <c r="G49" i="90"/>
  <c r="F49" i="90"/>
  <c r="E49" i="90"/>
  <c r="D49" i="90"/>
  <c r="C49" i="90"/>
  <c r="B49" i="90"/>
  <c r="O48" i="90"/>
  <c r="N48" i="90"/>
  <c r="M48" i="90"/>
  <c r="L48" i="90"/>
  <c r="K48" i="90"/>
  <c r="J48" i="90"/>
  <c r="I48" i="90"/>
  <c r="H48" i="90"/>
  <c r="G48" i="90"/>
  <c r="F48" i="90"/>
  <c r="E48" i="90"/>
  <c r="D48" i="90"/>
  <c r="C48" i="90"/>
  <c r="B48" i="90"/>
  <c r="P47" i="90"/>
  <c r="O47" i="90"/>
  <c r="N47" i="90"/>
  <c r="M47" i="90"/>
  <c r="L47" i="90"/>
  <c r="K47" i="90"/>
  <c r="J47" i="90"/>
  <c r="I47" i="90"/>
  <c r="H47" i="90"/>
  <c r="G47" i="90"/>
  <c r="F47" i="90"/>
  <c r="E47" i="90"/>
  <c r="D47" i="90"/>
  <c r="C47" i="90"/>
  <c r="B47" i="90"/>
  <c r="O46" i="90"/>
  <c r="N46" i="90"/>
  <c r="M46" i="90"/>
  <c r="L46" i="90"/>
  <c r="K46" i="90"/>
  <c r="J46" i="90"/>
  <c r="I46" i="90"/>
  <c r="H46" i="90"/>
  <c r="G46" i="90"/>
  <c r="F46" i="90"/>
  <c r="E46" i="90"/>
  <c r="D46" i="90"/>
  <c r="C46" i="90"/>
  <c r="B46" i="90"/>
  <c r="A42" i="90"/>
  <c r="J35" i="90"/>
  <c r="I35" i="90"/>
  <c r="K35" i="90" s="1"/>
  <c r="J34" i="90"/>
  <c r="I34" i="90"/>
  <c r="K34" i="90" s="1"/>
  <c r="J33" i="90"/>
  <c r="I33" i="90"/>
  <c r="I36" i="90" s="1"/>
  <c r="M28" i="90"/>
  <c r="I28" i="90"/>
  <c r="H28" i="90"/>
  <c r="H29" i="90" s="1"/>
  <c r="G28" i="90"/>
  <c r="K28" i="90" s="1"/>
  <c r="F28" i="90"/>
  <c r="E28" i="90"/>
  <c r="M27" i="90"/>
  <c r="I27" i="90"/>
  <c r="H27" i="90"/>
  <c r="G27" i="90"/>
  <c r="F27" i="90"/>
  <c r="E27" i="90"/>
  <c r="K27" i="90" s="1"/>
  <c r="M26" i="90"/>
  <c r="J26" i="90"/>
  <c r="J29" i="90" s="1"/>
  <c r="I26" i="90"/>
  <c r="K26" i="90" s="1"/>
  <c r="H26" i="90"/>
  <c r="G26" i="90"/>
  <c r="F26" i="90"/>
  <c r="E26" i="90"/>
  <c r="P17" i="90"/>
  <c r="O15" i="90"/>
  <c r="O55" i="90" s="1"/>
  <c r="N15" i="90"/>
  <c r="N55" i="90" s="1"/>
  <c r="M15" i="90"/>
  <c r="M55" i="90" s="1"/>
  <c r="L15" i="90"/>
  <c r="L55" i="90" s="1"/>
  <c r="K15" i="90"/>
  <c r="K55" i="90" s="1"/>
  <c r="J15" i="90"/>
  <c r="J55" i="90" s="1"/>
  <c r="I15" i="90"/>
  <c r="I55" i="90" s="1"/>
  <c r="H15" i="90"/>
  <c r="H55" i="90" s="1"/>
  <c r="G15" i="90"/>
  <c r="G55" i="90" s="1"/>
  <c r="F15" i="90"/>
  <c r="F55" i="90" s="1"/>
  <c r="E15" i="90"/>
  <c r="E55" i="90" s="1"/>
  <c r="D15" i="90"/>
  <c r="D55" i="90" s="1"/>
  <c r="C15" i="90"/>
  <c r="C55" i="90" s="1"/>
  <c r="B15" i="90"/>
  <c r="B55" i="90" s="1"/>
  <c r="P14" i="90"/>
  <c r="P54" i="90" s="1"/>
  <c r="P13" i="90"/>
  <c r="P12" i="90"/>
  <c r="P11" i="90"/>
  <c r="P51" i="90" s="1"/>
  <c r="P10" i="90"/>
  <c r="P9" i="90"/>
  <c r="P8" i="90"/>
  <c r="P7" i="90"/>
  <c r="P6" i="90"/>
  <c r="B15" i="89"/>
  <c r="C15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78" i="89"/>
  <c r="O76" i="89"/>
  <c r="N76" i="89"/>
  <c r="M76" i="89"/>
  <c r="L76" i="89"/>
  <c r="K76" i="89"/>
  <c r="J76" i="89"/>
  <c r="I76" i="89"/>
  <c r="H76" i="89"/>
  <c r="G76" i="89"/>
  <c r="F76" i="89"/>
  <c r="E76" i="89"/>
  <c r="D76" i="89"/>
  <c r="C76" i="89"/>
  <c r="B76" i="89"/>
  <c r="P75" i="89"/>
  <c r="P74" i="89"/>
  <c r="P53" i="89" s="1"/>
  <c r="P73" i="89"/>
  <c r="P52" i="89" s="1"/>
  <c r="P72" i="89"/>
  <c r="P71" i="89"/>
  <c r="P70" i="89"/>
  <c r="P69" i="89"/>
  <c r="P68" i="89"/>
  <c r="P67" i="89"/>
  <c r="O57" i="89"/>
  <c r="M57" i="89"/>
  <c r="K57" i="89"/>
  <c r="I57" i="89"/>
  <c r="G57" i="89"/>
  <c r="E57" i="89"/>
  <c r="C57" i="89"/>
  <c r="O54" i="89"/>
  <c r="N54" i="89"/>
  <c r="M54" i="89"/>
  <c r="L54" i="89"/>
  <c r="K54" i="89"/>
  <c r="J54" i="89"/>
  <c r="I54" i="89"/>
  <c r="H54" i="89"/>
  <c r="G54" i="89"/>
  <c r="F54" i="89"/>
  <c r="E54" i="89"/>
  <c r="D54" i="89"/>
  <c r="C54" i="89"/>
  <c r="B54" i="89"/>
  <c r="O53" i="89"/>
  <c r="N53" i="89"/>
  <c r="M53" i="89"/>
  <c r="L53" i="89"/>
  <c r="K53" i="89"/>
  <c r="J53" i="89"/>
  <c r="I53" i="89"/>
  <c r="H53" i="89"/>
  <c r="G53" i="89"/>
  <c r="F53" i="89"/>
  <c r="E53" i="89"/>
  <c r="D53" i="89"/>
  <c r="C53" i="89"/>
  <c r="B53" i="89"/>
  <c r="O52" i="89"/>
  <c r="N52" i="89"/>
  <c r="M52" i="89"/>
  <c r="L52" i="89"/>
  <c r="K52" i="89"/>
  <c r="J52" i="89"/>
  <c r="I52" i="89"/>
  <c r="H52" i="89"/>
  <c r="G52" i="89"/>
  <c r="F52" i="89"/>
  <c r="E52" i="89"/>
  <c r="D52" i="89"/>
  <c r="C52" i="89"/>
  <c r="B52" i="89"/>
  <c r="O51" i="89"/>
  <c r="N51" i="89"/>
  <c r="M51" i="89"/>
  <c r="L51" i="89"/>
  <c r="K51" i="89"/>
  <c r="J51" i="89"/>
  <c r="I51" i="89"/>
  <c r="H51" i="89"/>
  <c r="G51" i="89"/>
  <c r="F51" i="89"/>
  <c r="E51" i="89"/>
  <c r="D51" i="89"/>
  <c r="C51" i="89"/>
  <c r="B51" i="89"/>
  <c r="O50" i="89"/>
  <c r="N50" i="89"/>
  <c r="M50" i="89"/>
  <c r="L50" i="89"/>
  <c r="K50" i="89"/>
  <c r="J50" i="89"/>
  <c r="I50" i="89"/>
  <c r="H50" i="89"/>
  <c r="G50" i="89"/>
  <c r="F50" i="89"/>
  <c r="E50" i="89"/>
  <c r="D50" i="89"/>
  <c r="C50" i="89"/>
  <c r="B50" i="89"/>
  <c r="O49" i="89"/>
  <c r="N49" i="89"/>
  <c r="M49" i="89"/>
  <c r="L49" i="89"/>
  <c r="K49" i="89"/>
  <c r="J49" i="89"/>
  <c r="I49" i="89"/>
  <c r="H49" i="89"/>
  <c r="G49" i="89"/>
  <c r="F49" i="89"/>
  <c r="E49" i="89"/>
  <c r="D49" i="89"/>
  <c r="C49" i="89"/>
  <c r="B49" i="89"/>
  <c r="O48" i="89"/>
  <c r="N48" i="89"/>
  <c r="M48" i="89"/>
  <c r="L48" i="89"/>
  <c r="K48" i="89"/>
  <c r="J48" i="89"/>
  <c r="I48" i="89"/>
  <c r="H48" i="89"/>
  <c r="G48" i="89"/>
  <c r="F48" i="89"/>
  <c r="E48" i="89"/>
  <c r="D48" i="89"/>
  <c r="C48" i="89"/>
  <c r="B48" i="89"/>
  <c r="O47" i="89"/>
  <c r="N47" i="89"/>
  <c r="M47" i="89"/>
  <c r="L47" i="89"/>
  <c r="K47" i="89"/>
  <c r="J47" i="89"/>
  <c r="I47" i="89"/>
  <c r="H47" i="89"/>
  <c r="G47" i="89"/>
  <c r="F47" i="89"/>
  <c r="E47" i="89"/>
  <c r="D47" i="89"/>
  <c r="C47" i="89"/>
  <c r="B47" i="89"/>
  <c r="O46" i="89"/>
  <c r="N46" i="89"/>
  <c r="M46" i="89"/>
  <c r="L46" i="89"/>
  <c r="K46" i="89"/>
  <c r="J46" i="89"/>
  <c r="I46" i="89"/>
  <c r="H46" i="89"/>
  <c r="G46" i="89"/>
  <c r="F46" i="89"/>
  <c r="E46" i="89"/>
  <c r="D46" i="89"/>
  <c r="C46" i="89"/>
  <c r="B46" i="89"/>
  <c r="A42" i="89"/>
  <c r="J35" i="89"/>
  <c r="I35" i="89"/>
  <c r="K35" i="89" s="1"/>
  <c r="J34" i="89"/>
  <c r="I34" i="89"/>
  <c r="J33" i="89"/>
  <c r="I33" i="89"/>
  <c r="K33" i="89" s="1"/>
  <c r="M28" i="89"/>
  <c r="I28" i="89"/>
  <c r="H28" i="89"/>
  <c r="G28" i="89"/>
  <c r="F28" i="89"/>
  <c r="E28" i="89"/>
  <c r="K28" i="89" s="1"/>
  <c r="M27" i="89"/>
  <c r="I27" i="89"/>
  <c r="H27" i="89"/>
  <c r="G27" i="89"/>
  <c r="F27" i="89"/>
  <c r="E27" i="89"/>
  <c r="M26" i="89"/>
  <c r="J26" i="89"/>
  <c r="J29" i="89" s="1"/>
  <c r="I26" i="89"/>
  <c r="H26" i="89"/>
  <c r="G26" i="89"/>
  <c r="F26" i="89"/>
  <c r="F29" i="89" s="1"/>
  <c r="E26" i="89"/>
  <c r="E29" i="89" s="1"/>
  <c r="P17" i="89"/>
  <c r="H55" i="89"/>
  <c r="P14" i="89"/>
  <c r="P13" i="89"/>
  <c r="P12" i="89"/>
  <c r="P11" i="89"/>
  <c r="P10" i="89"/>
  <c r="P9" i="89"/>
  <c r="P49" i="89" s="1"/>
  <c r="P8" i="89"/>
  <c r="P7" i="89"/>
  <c r="P47" i="89" s="1"/>
  <c r="P6" i="89"/>
  <c r="P46" i="89" s="1"/>
  <c r="B15" i="88"/>
  <c r="C15" i="88"/>
  <c r="C55" i="88" s="1"/>
  <c r="D15" i="88"/>
  <c r="E15" i="88"/>
  <c r="E55" i="88" s="1"/>
  <c r="F15" i="88"/>
  <c r="F55" i="88" s="1"/>
  <c r="G15" i="88"/>
  <c r="G55" i="88" s="1"/>
  <c r="H15" i="88"/>
  <c r="H55" i="88" s="1"/>
  <c r="I15" i="88"/>
  <c r="J15" i="88"/>
  <c r="J55" i="88" s="1"/>
  <c r="K15" i="88"/>
  <c r="L15" i="88"/>
  <c r="L55" i="88" s="1"/>
  <c r="M15" i="88"/>
  <c r="M55" i="88" s="1"/>
  <c r="N15" i="88"/>
  <c r="N55" i="88" s="1"/>
  <c r="O15" i="88"/>
  <c r="O55" i="88" s="1"/>
  <c r="P78" i="88"/>
  <c r="O76" i="88"/>
  <c r="N76" i="88"/>
  <c r="M76" i="88"/>
  <c r="L76" i="88"/>
  <c r="K76" i="88"/>
  <c r="J76" i="88"/>
  <c r="I76" i="88"/>
  <c r="H76" i="88"/>
  <c r="G76" i="88"/>
  <c r="F76" i="88"/>
  <c r="E76" i="88"/>
  <c r="D76" i="88"/>
  <c r="C76" i="88"/>
  <c r="B76" i="88"/>
  <c r="P75" i="88"/>
  <c r="P74" i="88"/>
  <c r="P73" i="88"/>
  <c r="P72" i="88"/>
  <c r="P71" i="88"/>
  <c r="P70" i="88"/>
  <c r="P69" i="88"/>
  <c r="P68" i="88"/>
  <c r="P67" i="88"/>
  <c r="O57" i="88"/>
  <c r="M57" i="88"/>
  <c r="K57" i="88"/>
  <c r="I57" i="88"/>
  <c r="G57" i="88"/>
  <c r="E57" i="88"/>
  <c r="C57" i="88"/>
  <c r="O54" i="88"/>
  <c r="N54" i="88"/>
  <c r="M54" i="88"/>
  <c r="L54" i="88"/>
  <c r="K54" i="88"/>
  <c r="J54" i="88"/>
  <c r="I54" i="88"/>
  <c r="H54" i="88"/>
  <c r="G54" i="88"/>
  <c r="F54" i="88"/>
  <c r="E54" i="88"/>
  <c r="D54" i="88"/>
  <c r="C54" i="88"/>
  <c r="B54" i="88"/>
  <c r="O53" i="88"/>
  <c r="N53" i="88"/>
  <c r="M53" i="88"/>
  <c r="L53" i="88"/>
  <c r="K53" i="88"/>
  <c r="J53" i="88"/>
  <c r="I53" i="88"/>
  <c r="H53" i="88"/>
  <c r="G53" i="88"/>
  <c r="F53" i="88"/>
  <c r="E53" i="88"/>
  <c r="D53" i="88"/>
  <c r="C53" i="88"/>
  <c r="B53" i="88"/>
  <c r="O52" i="88"/>
  <c r="N52" i="88"/>
  <c r="M52" i="88"/>
  <c r="L52" i="88"/>
  <c r="K52" i="88"/>
  <c r="J52" i="88"/>
  <c r="I52" i="88"/>
  <c r="H52" i="88"/>
  <c r="G52" i="88"/>
  <c r="F52" i="88"/>
  <c r="E52" i="88"/>
  <c r="D52" i="88"/>
  <c r="C52" i="88"/>
  <c r="B52" i="88"/>
  <c r="O51" i="88"/>
  <c r="N51" i="88"/>
  <c r="M51" i="88"/>
  <c r="L51" i="88"/>
  <c r="K51" i="88"/>
  <c r="J51" i="88"/>
  <c r="I51" i="88"/>
  <c r="H51" i="88"/>
  <c r="G51" i="88"/>
  <c r="F51" i="88"/>
  <c r="E51" i="88"/>
  <c r="D51" i="88"/>
  <c r="C51" i="88"/>
  <c r="B51" i="88"/>
  <c r="O50" i="88"/>
  <c r="N50" i="88"/>
  <c r="M50" i="88"/>
  <c r="L50" i="88"/>
  <c r="K50" i="88"/>
  <c r="J50" i="88"/>
  <c r="I50" i="88"/>
  <c r="H50" i="88"/>
  <c r="G50" i="88"/>
  <c r="F50" i="88"/>
  <c r="E50" i="88"/>
  <c r="D50" i="88"/>
  <c r="C50" i="88"/>
  <c r="B50" i="88"/>
  <c r="O49" i="88"/>
  <c r="N49" i="88"/>
  <c r="M49" i="88"/>
  <c r="L49" i="88"/>
  <c r="K49" i="88"/>
  <c r="J49" i="88"/>
  <c r="I49" i="88"/>
  <c r="H49" i="88"/>
  <c r="G49" i="88"/>
  <c r="F49" i="88"/>
  <c r="E49" i="88"/>
  <c r="D49" i="88"/>
  <c r="C49" i="88"/>
  <c r="B49" i="88"/>
  <c r="O48" i="88"/>
  <c r="N48" i="88"/>
  <c r="M48" i="88"/>
  <c r="L48" i="88"/>
  <c r="K48" i="88"/>
  <c r="J48" i="88"/>
  <c r="I48" i="88"/>
  <c r="H48" i="88"/>
  <c r="G48" i="88"/>
  <c r="F48" i="88"/>
  <c r="E48" i="88"/>
  <c r="D48" i="88"/>
  <c r="C48" i="88"/>
  <c r="B48" i="88"/>
  <c r="O47" i="88"/>
  <c r="N47" i="88"/>
  <c r="M47" i="88"/>
  <c r="L47" i="88"/>
  <c r="K47" i="88"/>
  <c r="J47" i="88"/>
  <c r="I47" i="88"/>
  <c r="H47" i="88"/>
  <c r="G47" i="88"/>
  <c r="F47" i="88"/>
  <c r="E47" i="88"/>
  <c r="D47" i="88"/>
  <c r="C47" i="88"/>
  <c r="B47" i="88"/>
  <c r="O46" i="88"/>
  <c r="N46" i="88"/>
  <c r="M46" i="88"/>
  <c r="L46" i="88"/>
  <c r="K46" i="88"/>
  <c r="J46" i="88"/>
  <c r="I46" i="88"/>
  <c r="H46" i="88"/>
  <c r="G46" i="88"/>
  <c r="F46" i="88"/>
  <c r="E46" i="88"/>
  <c r="D46" i="88"/>
  <c r="C46" i="88"/>
  <c r="B46" i="88"/>
  <c r="A42" i="88"/>
  <c r="J35" i="88"/>
  <c r="I35" i="88"/>
  <c r="J34" i="88"/>
  <c r="I34" i="88"/>
  <c r="J33" i="88"/>
  <c r="I33" i="88"/>
  <c r="K33" i="88" s="1"/>
  <c r="M28" i="88"/>
  <c r="I28" i="88"/>
  <c r="H28" i="88"/>
  <c r="G28" i="88"/>
  <c r="F28" i="88"/>
  <c r="E28" i="88"/>
  <c r="M27" i="88"/>
  <c r="I27" i="88"/>
  <c r="H27" i="88"/>
  <c r="G27" i="88"/>
  <c r="F27" i="88"/>
  <c r="E27" i="88"/>
  <c r="M26" i="88"/>
  <c r="J26" i="88"/>
  <c r="J29" i="88" s="1"/>
  <c r="I26" i="88"/>
  <c r="H26" i="88"/>
  <c r="G26" i="88"/>
  <c r="G29" i="88" s="1"/>
  <c r="F26" i="88"/>
  <c r="E26" i="88"/>
  <c r="P17" i="88"/>
  <c r="P57" i="88" s="1"/>
  <c r="K55" i="88"/>
  <c r="I55" i="88"/>
  <c r="D55" i="88"/>
  <c r="B55" i="88"/>
  <c r="P14" i="88"/>
  <c r="P13" i="88"/>
  <c r="P12" i="88"/>
  <c r="P11" i="88"/>
  <c r="P10" i="88"/>
  <c r="P50" i="88" s="1"/>
  <c r="P9" i="88"/>
  <c r="P8" i="88"/>
  <c r="P7" i="88"/>
  <c r="P47" i="88" s="1"/>
  <c r="P6" i="88"/>
  <c r="J36" i="92" l="1"/>
  <c r="G29" i="92"/>
  <c r="I29" i="92"/>
  <c r="H29" i="92"/>
  <c r="E29" i="92"/>
  <c r="K28" i="92"/>
  <c r="L28" i="92" s="1"/>
  <c r="Q13" i="92"/>
  <c r="M29" i="92"/>
  <c r="N26" i="92" s="1"/>
  <c r="P46" i="92"/>
  <c r="D55" i="92"/>
  <c r="E55" i="92"/>
  <c r="H55" i="92"/>
  <c r="I55" i="92"/>
  <c r="J55" i="92"/>
  <c r="K55" i="92"/>
  <c r="M55" i="92"/>
  <c r="P76" i="92"/>
  <c r="P49" i="92"/>
  <c r="P79" i="92"/>
  <c r="Q70" i="92"/>
  <c r="Q75" i="92"/>
  <c r="Q69" i="92"/>
  <c r="Q74" i="92"/>
  <c r="Q68" i="92"/>
  <c r="O27" i="92"/>
  <c r="Q12" i="92"/>
  <c r="Q6" i="92"/>
  <c r="Q10" i="92"/>
  <c r="P18" i="92"/>
  <c r="Q11" i="92"/>
  <c r="P55" i="92"/>
  <c r="Q7" i="92"/>
  <c r="K29" i="92"/>
  <c r="O29" i="92" s="1"/>
  <c r="Q71" i="92"/>
  <c r="Q72" i="92"/>
  <c r="Q9" i="92"/>
  <c r="N28" i="92"/>
  <c r="Q67" i="92"/>
  <c r="Q73" i="92"/>
  <c r="Q8" i="92"/>
  <c r="K26" i="92"/>
  <c r="P47" i="92"/>
  <c r="P51" i="92"/>
  <c r="Q14" i="92"/>
  <c r="I36" i="92"/>
  <c r="K36" i="92" s="1"/>
  <c r="L34" i="92" s="1"/>
  <c r="P53" i="92"/>
  <c r="P49" i="91"/>
  <c r="P47" i="91"/>
  <c r="P50" i="91"/>
  <c r="K27" i="91"/>
  <c r="P51" i="91"/>
  <c r="P53" i="91"/>
  <c r="M29" i="91"/>
  <c r="N28" i="91" s="1"/>
  <c r="N27" i="91"/>
  <c r="J36" i="91"/>
  <c r="P52" i="91"/>
  <c r="P15" i="91"/>
  <c r="Q13" i="91" s="1"/>
  <c r="G29" i="91"/>
  <c r="K29" i="91" s="1"/>
  <c r="O29" i="91" s="1"/>
  <c r="P28" i="91" s="1"/>
  <c r="P79" i="91"/>
  <c r="Q71" i="91"/>
  <c r="Q68" i="91"/>
  <c r="Q69" i="91"/>
  <c r="Q11" i="91"/>
  <c r="Q75" i="91"/>
  <c r="O27" i="91"/>
  <c r="Q70" i="91"/>
  <c r="Q8" i="91"/>
  <c r="L28" i="91"/>
  <c r="Q72" i="91"/>
  <c r="Q73" i="91"/>
  <c r="I36" i="91"/>
  <c r="P48" i="91"/>
  <c r="P54" i="91"/>
  <c r="Q67" i="91"/>
  <c r="Q74" i="91"/>
  <c r="K26" i="91"/>
  <c r="I29" i="90"/>
  <c r="P50" i="90"/>
  <c r="E29" i="90"/>
  <c r="P52" i="90"/>
  <c r="K33" i="90"/>
  <c r="F29" i="90"/>
  <c r="G29" i="90"/>
  <c r="P53" i="90"/>
  <c r="P57" i="90"/>
  <c r="P49" i="90"/>
  <c r="O27" i="90"/>
  <c r="O28" i="90"/>
  <c r="Q72" i="90"/>
  <c r="Q73" i="90"/>
  <c r="M29" i="90"/>
  <c r="N28" i="90" s="1"/>
  <c r="P15" i="90"/>
  <c r="Q13" i="90" s="1"/>
  <c r="O26" i="90"/>
  <c r="J36" i="90"/>
  <c r="K36" i="90" s="1"/>
  <c r="P48" i="90"/>
  <c r="P76" i="90"/>
  <c r="Q70" i="90" s="1"/>
  <c r="Q71" i="90"/>
  <c r="P50" i="89"/>
  <c r="K34" i="89"/>
  <c r="G29" i="89"/>
  <c r="H29" i="89"/>
  <c r="I29" i="89"/>
  <c r="P51" i="89"/>
  <c r="K27" i="89"/>
  <c r="O27" i="89" s="1"/>
  <c r="J36" i="89"/>
  <c r="P57" i="89"/>
  <c r="I55" i="89"/>
  <c r="J55" i="89"/>
  <c r="K55" i="89"/>
  <c r="L55" i="89"/>
  <c r="P54" i="89"/>
  <c r="M55" i="89"/>
  <c r="B55" i="89"/>
  <c r="N55" i="89"/>
  <c r="C55" i="89"/>
  <c r="O55" i="89"/>
  <c r="D55" i="89"/>
  <c r="P76" i="89"/>
  <c r="Q69" i="89" s="1"/>
  <c r="E55" i="89"/>
  <c r="F55" i="89"/>
  <c r="G55" i="89"/>
  <c r="Q11" i="89"/>
  <c r="Q12" i="89"/>
  <c r="Q71" i="89"/>
  <c r="K26" i="89"/>
  <c r="M29" i="89"/>
  <c r="N27" i="89" s="1"/>
  <c r="P15" i="89"/>
  <c r="Q9" i="89" s="1"/>
  <c r="O28" i="89"/>
  <c r="Q74" i="89"/>
  <c r="I36" i="89"/>
  <c r="K36" i="89" s="1"/>
  <c r="P48" i="89"/>
  <c r="P46" i="88"/>
  <c r="P48" i="88"/>
  <c r="P49" i="88"/>
  <c r="P51" i="88"/>
  <c r="J36" i="88"/>
  <c r="K34" i="88"/>
  <c r="K27" i="88"/>
  <c r="P52" i="88"/>
  <c r="I29" i="88"/>
  <c r="P53" i="88"/>
  <c r="E29" i="88"/>
  <c r="P54" i="88"/>
  <c r="F29" i="88"/>
  <c r="K28" i="88"/>
  <c r="O28" i="88" s="1"/>
  <c r="H29" i="88"/>
  <c r="O27" i="88"/>
  <c r="K26" i="88"/>
  <c r="O26" i="88" s="1"/>
  <c r="I36" i="88"/>
  <c r="K36" i="88" s="1"/>
  <c r="L34" i="88" s="1"/>
  <c r="Q71" i="88"/>
  <c r="M29" i="88"/>
  <c r="N28" i="88" s="1"/>
  <c r="Q73" i="88"/>
  <c r="P15" i="88"/>
  <c r="Q12" i="88" s="1"/>
  <c r="K35" i="88"/>
  <c r="P76" i="88"/>
  <c r="Q68" i="88" s="1"/>
  <c r="Q67" i="88"/>
  <c r="O59" i="87"/>
  <c r="M59" i="87"/>
  <c r="K59" i="87"/>
  <c r="I59" i="87"/>
  <c r="G59" i="87"/>
  <c r="E59" i="87"/>
  <c r="C59" i="87"/>
  <c r="O56" i="87"/>
  <c r="N56" i="87"/>
  <c r="M56" i="87"/>
  <c r="L56" i="87"/>
  <c r="K56" i="87"/>
  <c r="J56" i="87"/>
  <c r="I56" i="87"/>
  <c r="H56" i="87"/>
  <c r="G56" i="87"/>
  <c r="F56" i="87"/>
  <c r="E56" i="87"/>
  <c r="D56" i="87"/>
  <c r="C56" i="87"/>
  <c r="B56" i="87"/>
  <c r="O55" i="87"/>
  <c r="N55" i="87"/>
  <c r="M55" i="87"/>
  <c r="L55" i="87"/>
  <c r="K55" i="87"/>
  <c r="J55" i="87"/>
  <c r="I55" i="87"/>
  <c r="H55" i="87"/>
  <c r="G55" i="87"/>
  <c r="F55" i="87"/>
  <c r="E55" i="87"/>
  <c r="D55" i="87"/>
  <c r="C55" i="87"/>
  <c r="B55" i="87"/>
  <c r="O54" i="87"/>
  <c r="N54" i="87"/>
  <c r="M54" i="87"/>
  <c r="L54" i="87"/>
  <c r="K54" i="87"/>
  <c r="J54" i="87"/>
  <c r="I54" i="87"/>
  <c r="H54" i="87"/>
  <c r="G54" i="87"/>
  <c r="F54" i="87"/>
  <c r="E54" i="87"/>
  <c r="D54" i="87"/>
  <c r="C54" i="87"/>
  <c r="B54" i="87"/>
  <c r="O53" i="87"/>
  <c r="N53" i="87"/>
  <c r="M53" i="87"/>
  <c r="L53" i="87"/>
  <c r="K53" i="87"/>
  <c r="J53" i="87"/>
  <c r="I53" i="87"/>
  <c r="H53" i="87"/>
  <c r="G53" i="87"/>
  <c r="F53" i="87"/>
  <c r="E53" i="87"/>
  <c r="D53" i="87"/>
  <c r="C53" i="87"/>
  <c r="B53" i="87"/>
  <c r="O52" i="87"/>
  <c r="N52" i="87"/>
  <c r="M52" i="87"/>
  <c r="L52" i="87"/>
  <c r="K52" i="87"/>
  <c r="J52" i="87"/>
  <c r="I52" i="87"/>
  <c r="H52" i="87"/>
  <c r="G52" i="87"/>
  <c r="F52" i="87"/>
  <c r="E52" i="87"/>
  <c r="D52" i="87"/>
  <c r="C52" i="87"/>
  <c r="B52" i="87"/>
  <c r="O51" i="87"/>
  <c r="N51" i="87"/>
  <c r="M51" i="87"/>
  <c r="L51" i="87"/>
  <c r="K51" i="87"/>
  <c r="J51" i="87"/>
  <c r="I51" i="87"/>
  <c r="H51" i="87"/>
  <c r="G51" i="87"/>
  <c r="F51" i="87"/>
  <c r="E51" i="87"/>
  <c r="D51" i="87"/>
  <c r="C51" i="87"/>
  <c r="B51" i="87"/>
  <c r="O50" i="87"/>
  <c r="N50" i="87"/>
  <c r="M50" i="87"/>
  <c r="L50" i="87"/>
  <c r="K50" i="87"/>
  <c r="J50" i="87"/>
  <c r="I50" i="87"/>
  <c r="H50" i="87"/>
  <c r="G50" i="87"/>
  <c r="F50" i="87"/>
  <c r="E50" i="87"/>
  <c r="D50" i="87"/>
  <c r="C50" i="87"/>
  <c r="B50" i="87"/>
  <c r="O49" i="87"/>
  <c r="N49" i="87"/>
  <c r="M49" i="87"/>
  <c r="L49" i="87"/>
  <c r="K49" i="87"/>
  <c r="J49" i="87"/>
  <c r="I49" i="87"/>
  <c r="H49" i="87"/>
  <c r="G49" i="87"/>
  <c r="F49" i="87"/>
  <c r="E49" i="87"/>
  <c r="D49" i="87"/>
  <c r="C49" i="87"/>
  <c r="B49" i="87"/>
  <c r="O48" i="87"/>
  <c r="N48" i="87"/>
  <c r="M48" i="87"/>
  <c r="L48" i="87"/>
  <c r="K48" i="87"/>
  <c r="J48" i="87"/>
  <c r="I48" i="87"/>
  <c r="H48" i="87"/>
  <c r="G48" i="87"/>
  <c r="F48" i="87"/>
  <c r="E48" i="87"/>
  <c r="D48" i="87"/>
  <c r="C48" i="87"/>
  <c r="B48" i="87"/>
  <c r="O47" i="87"/>
  <c r="N47" i="87"/>
  <c r="M47" i="87"/>
  <c r="L47" i="87"/>
  <c r="K47" i="87"/>
  <c r="J47" i="87"/>
  <c r="I47" i="87"/>
  <c r="H47" i="87"/>
  <c r="G47" i="87"/>
  <c r="F47" i="87"/>
  <c r="E47" i="87"/>
  <c r="D47" i="87"/>
  <c r="C47" i="87"/>
  <c r="B47" i="87"/>
  <c r="O46" i="87"/>
  <c r="N46" i="87"/>
  <c r="M46" i="87"/>
  <c r="L46" i="87"/>
  <c r="K46" i="87"/>
  <c r="J46" i="87"/>
  <c r="I46" i="87"/>
  <c r="H46" i="87"/>
  <c r="G46" i="87"/>
  <c r="F46" i="87"/>
  <c r="E46" i="87"/>
  <c r="D46" i="87"/>
  <c r="C46" i="87"/>
  <c r="B46" i="87"/>
  <c r="A42" i="87"/>
  <c r="K35" i="87"/>
  <c r="J35" i="87"/>
  <c r="I35" i="87"/>
  <c r="L35" i="87" s="1"/>
  <c r="K34" i="87"/>
  <c r="J34" i="87"/>
  <c r="I34" i="87"/>
  <c r="L34" i="87" s="1"/>
  <c r="K33" i="87"/>
  <c r="K36" i="87" s="1"/>
  <c r="J33" i="87"/>
  <c r="J36" i="87" s="1"/>
  <c r="I33" i="87"/>
  <c r="N28" i="87"/>
  <c r="J28" i="87"/>
  <c r="I28" i="87"/>
  <c r="H28" i="87"/>
  <c r="G28" i="87"/>
  <c r="F28" i="87"/>
  <c r="E28" i="87"/>
  <c r="L28" i="87" s="1"/>
  <c r="N27" i="87"/>
  <c r="J27" i="87"/>
  <c r="I27" i="87"/>
  <c r="H27" i="87"/>
  <c r="G27" i="87"/>
  <c r="F27" i="87"/>
  <c r="E27" i="87"/>
  <c r="L27" i="87" s="1"/>
  <c r="N26" i="87"/>
  <c r="K26" i="87"/>
  <c r="K29" i="87" s="1"/>
  <c r="J26" i="87"/>
  <c r="J29" i="87" s="1"/>
  <c r="I26" i="87"/>
  <c r="I29" i="87" s="1"/>
  <c r="H26" i="87"/>
  <c r="H29" i="87" s="1"/>
  <c r="G26" i="87"/>
  <c r="G29" i="87" s="1"/>
  <c r="F26" i="87"/>
  <c r="F29" i="87" s="1"/>
  <c r="E26" i="87"/>
  <c r="P19" i="87"/>
  <c r="P59" i="87" s="1"/>
  <c r="O17" i="87"/>
  <c r="O57" i="87" s="1"/>
  <c r="N17" i="87"/>
  <c r="N57" i="87" s="1"/>
  <c r="M17" i="87"/>
  <c r="M57" i="87" s="1"/>
  <c r="L17" i="87"/>
  <c r="L57" i="87" s="1"/>
  <c r="K17" i="87"/>
  <c r="K57" i="87" s="1"/>
  <c r="J17" i="87"/>
  <c r="J57" i="87" s="1"/>
  <c r="I17" i="87"/>
  <c r="I57" i="87" s="1"/>
  <c r="H17" i="87"/>
  <c r="H57" i="87" s="1"/>
  <c r="G17" i="87"/>
  <c r="G57" i="87" s="1"/>
  <c r="F17" i="87"/>
  <c r="F57" i="87" s="1"/>
  <c r="E17" i="87"/>
  <c r="E57" i="87" s="1"/>
  <c r="D17" i="87"/>
  <c r="D57" i="87" s="1"/>
  <c r="C17" i="87"/>
  <c r="C57" i="87" s="1"/>
  <c r="B17" i="87"/>
  <c r="B57" i="87" s="1"/>
  <c r="P16" i="87"/>
  <c r="P15" i="87"/>
  <c r="P14" i="87"/>
  <c r="P13" i="87"/>
  <c r="P12" i="87"/>
  <c r="P11" i="87"/>
  <c r="P10" i="87"/>
  <c r="P9" i="87"/>
  <c r="P8" i="87"/>
  <c r="P7" i="87"/>
  <c r="P6" i="87"/>
  <c r="P12" i="86"/>
  <c r="O28" i="92" l="1"/>
  <c r="Q15" i="92"/>
  <c r="N27" i="92"/>
  <c r="N29" i="92" s="1"/>
  <c r="L27" i="92"/>
  <c r="L33" i="92"/>
  <c r="L35" i="92"/>
  <c r="P27" i="92"/>
  <c r="O26" i="92"/>
  <c r="P26" i="92" s="1"/>
  <c r="L26" i="92"/>
  <c r="L29" i="92" s="1"/>
  <c r="P28" i="92"/>
  <c r="P58" i="92"/>
  <c r="Q76" i="92"/>
  <c r="Q9" i="91"/>
  <c r="Q10" i="91"/>
  <c r="P55" i="91"/>
  <c r="Q6" i="91"/>
  <c r="Q15" i="91" s="1"/>
  <c r="P27" i="91"/>
  <c r="Q12" i="91"/>
  <c r="L27" i="91"/>
  <c r="N26" i="91"/>
  <c r="N29" i="91" s="1"/>
  <c r="P18" i="91"/>
  <c r="P58" i="91" s="1"/>
  <c r="Q7" i="91"/>
  <c r="Q14" i="91"/>
  <c r="K36" i="91"/>
  <c r="O26" i="91"/>
  <c r="P26" i="91" s="1"/>
  <c r="L26" i="91"/>
  <c r="Q76" i="91"/>
  <c r="K29" i="90"/>
  <c r="O29" i="90" s="1"/>
  <c r="Q8" i="90"/>
  <c r="L34" i="90"/>
  <c r="L35" i="90"/>
  <c r="L33" i="90"/>
  <c r="N27" i="90"/>
  <c r="Q12" i="90"/>
  <c r="Q6" i="90"/>
  <c r="P18" i="90"/>
  <c r="P58" i="90" s="1"/>
  <c r="Q11" i="90"/>
  <c r="P55" i="90"/>
  <c r="Q14" i="90"/>
  <c r="Q10" i="90"/>
  <c r="P79" i="90"/>
  <c r="Q69" i="90"/>
  <c r="Q67" i="90"/>
  <c r="N26" i="90"/>
  <c r="N29" i="90" s="1"/>
  <c r="Q7" i="90"/>
  <c r="Q68" i="90"/>
  <c r="Q9" i="90"/>
  <c r="Q75" i="90"/>
  <c r="Q74" i="90"/>
  <c r="K29" i="89"/>
  <c r="L28" i="89" s="1"/>
  <c r="N26" i="89"/>
  <c r="L34" i="89"/>
  <c r="L27" i="89"/>
  <c r="Q10" i="89"/>
  <c r="L33" i="89"/>
  <c r="N28" i="89"/>
  <c r="Q68" i="89"/>
  <c r="Q73" i="89"/>
  <c r="Q67" i="89"/>
  <c r="Q72" i="89"/>
  <c r="P79" i="89"/>
  <c r="Q70" i="89"/>
  <c r="Q75" i="89"/>
  <c r="N29" i="89"/>
  <c r="L35" i="89"/>
  <c r="Q76" i="89"/>
  <c r="Q8" i="89"/>
  <c r="Q13" i="89"/>
  <c r="O29" i="89"/>
  <c r="P28" i="89" s="1"/>
  <c r="P18" i="89"/>
  <c r="P58" i="89" s="1"/>
  <c r="P55" i="89"/>
  <c r="Q6" i="89"/>
  <c r="O26" i="89"/>
  <c r="P26" i="89" s="1"/>
  <c r="L26" i="89"/>
  <c r="L29" i="89" s="1"/>
  <c r="Q7" i="89"/>
  <c r="Q14" i="89"/>
  <c r="K29" i="88"/>
  <c r="L28" i="88" s="1"/>
  <c r="Q9" i="88"/>
  <c r="L33" i="88"/>
  <c r="L35" i="88"/>
  <c r="N27" i="88"/>
  <c r="Q75" i="88"/>
  <c r="Q69" i="88"/>
  <c r="Q74" i="88"/>
  <c r="L36" i="88"/>
  <c r="Q10" i="88"/>
  <c r="Q7" i="88"/>
  <c r="O29" i="88"/>
  <c r="L27" i="88"/>
  <c r="P79" i="88"/>
  <c r="Q72" i="88"/>
  <c r="Q13" i="88"/>
  <c r="Q70" i="88"/>
  <c r="Q76" i="88" s="1"/>
  <c r="N26" i="88"/>
  <c r="Q14" i="88"/>
  <c r="Q8" i="88"/>
  <c r="P55" i="88"/>
  <c r="P18" i="88"/>
  <c r="Q6" i="88"/>
  <c r="L26" i="88"/>
  <c r="Q11" i="88"/>
  <c r="P46" i="87"/>
  <c r="P17" i="87"/>
  <c r="Q6" i="87"/>
  <c r="P47" i="87"/>
  <c r="Q7" i="87"/>
  <c r="P48" i="87"/>
  <c r="Q8" i="87"/>
  <c r="P49" i="87"/>
  <c r="Q9" i="87"/>
  <c r="P50" i="87"/>
  <c r="Q10" i="87"/>
  <c r="P51" i="87"/>
  <c r="Q11" i="87"/>
  <c r="P52" i="87"/>
  <c r="Q12" i="87"/>
  <c r="P53" i="87"/>
  <c r="Q13" i="87"/>
  <c r="P54" i="87"/>
  <c r="Q14" i="87"/>
  <c r="P55" i="87"/>
  <c r="Q15" i="87"/>
  <c r="P56" i="87"/>
  <c r="Q16" i="87"/>
  <c r="E29" i="87"/>
  <c r="L29" i="87" s="1"/>
  <c r="L26" i="87"/>
  <c r="N29" i="87"/>
  <c r="O26" i="87"/>
  <c r="P27" i="87"/>
  <c r="M27" i="87"/>
  <c r="O27" i="87"/>
  <c r="P28" i="87"/>
  <c r="M28" i="87"/>
  <c r="O28" i="87"/>
  <c r="I36" i="87"/>
  <c r="L36" i="87" s="1"/>
  <c r="L33" i="87"/>
  <c r="M33" i="87" s="1"/>
  <c r="M34" i="87"/>
  <c r="M35" i="87"/>
  <c r="O76" i="86"/>
  <c r="N76" i="86"/>
  <c r="M76" i="86"/>
  <c r="L76" i="86"/>
  <c r="K76" i="86"/>
  <c r="J76" i="86"/>
  <c r="I76" i="86"/>
  <c r="H76" i="86"/>
  <c r="G76" i="86"/>
  <c r="F76" i="86"/>
  <c r="E76" i="86"/>
  <c r="D76" i="86"/>
  <c r="C76" i="86"/>
  <c r="B76" i="86"/>
  <c r="P78" i="86"/>
  <c r="P75" i="86"/>
  <c r="P74" i="86"/>
  <c r="P73" i="86"/>
  <c r="P72" i="86"/>
  <c r="P71" i="86"/>
  <c r="P70" i="86"/>
  <c r="P69" i="86"/>
  <c r="P68" i="86"/>
  <c r="P67" i="86"/>
  <c r="O57" i="86"/>
  <c r="M57" i="86"/>
  <c r="K57" i="86"/>
  <c r="I57" i="86"/>
  <c r="G57" i="86"/>
  <c r="E57" i="86"/>
  <c r="C57" i="86"/>
  <c r="O54" i="86"/>
  <c r="N54" i="86"/>
  <c r="M54" i="86"/>
  <c r="L54" i="86"/>
  <c r="K54" i="86"/>
  <c r="J54" i="86"/>
  <c r="I54" i="86"/>
  <c r="H54" i="86"/>
  <c r="G54" i="86"/>
  <c r="F54" i="86"/>
  <c r="E54" i="86"/>
  <c r="D54" i="86"/>
  <c r="C54" i="86"/>
  <c r="B54" i="86"/>
  <c r="O53" i="86"/>
  <c r="N53" i="86"/>
  <c r="M53" i="86"/>
  <c r="L53" i="86"/>
  <c r="K53" i="86"/>
  <c r="J53" i="86"/>
  <c r="I53" i="86"/>
  <c r="H53" i="86"/>
  <c r="G53" i="86"/>
  <c r="F53" i="86"/>
  <c r="E53" i="86"/>
  <c r="D53" i="86"/>
  <c r="C53" i="86"/>
  <c r="B53" i="86"/>
  <c r="O52" i="86"/>
  <c r="N52" i="86"/>
  <c r="M52" i="86"/>
  <c r="L52" i="86"/>
  <c r="K52" i="86"/>
  <c r="J52" i="86"/>
  <c r="I52" i="86"/>
  <c r="H52" i="86"/>
  <c r="G52" i="86"/>
  <c r="F52" i="86"/>
  <c r="E52" i="86"/>
  <c r="D52" i="86"/>
  <c r="C52" i="86"/>
  <c r="B52" i="86"/>
  <c r="O51" i="86"/>
  <c r="N51" i="86"/>
  <c r="M51" i="86"/>
  <c r="L51" i="86"/>
  <c r="K51" i="86"/>
  <c r="J51" i="86"/>
  <c r="I51" i="86"/>
  <c r="H51" i="86"/>
  <c r="G51" i="86"/>
  <c r="F51" i="86"/>
  <c r="E51" i="86"/>
  <c r="D51" i="86"/>
  <c r="C51" i="86"/>
  <c r="B51" i="86"/>
  <c r="O50" i="86"/>
  <c r="N50" i="86"/>
  <c r="M50" i="86"/>
  <c r="L50" i="86"/>
  <c r="K50" i="86"/>
  <c r="J50" i="86"/>
  <c r="I50" i="86"/>
  <c r="H50" i="86"/>
  <c r="G50" i="86"/>
  <c r="F50" i="86"/>
  <c r="E50" i="86"/>
  <c r="D50" i="86"/>
  <c r="C50" i="86"/>
  <c r="B50" i="86"/>
  <c r="O49" i="86"/>
  <c r="N49" i="86"/>
  <c r="M49" i="86"/>
  <c r="L49" i="86"/>
  <c r="K49" i="86"/>
  <c r="J49" i="86"/>
  <c r="I49" i="86"/>
  <c r="H49" i="86"/>
  <c r="G49" i="86"/>
  <c r="F49" i="86"/>
  <c r="E49" i="86"/>
  <c r="D49" i="86"/>
  <c r="C49" i="86"/>
  <c r="B49" i="86"/>
  <c r="O48" i="86"/>
  <c r="N48" i="86"/>
  <c r="M48" i="86"/>
  <c r="L48" i="86"/>
  <c r="K48" i="86"/>
  <c r="J48" i="86"/>
  <c r="I48" i="86"/>
  <c r="H48" i="86"/>
  <c r="G48" i="86"/>
  <c r="F48" i="86"/>
  <c r="E48" i="86"/>
  <c r="D48" i="86"/>
  <c r="C48" i="86"/>
  <c r="B48" i="86"/>
  <c r="O47" i="86"/>
  <c r="N47" i="86"/>
  <c r="M47" i="86"/>
  <c r="L47" i="86"/>
  <c r="K47" i="86"/>
  <c r="J47" i="86"/>
  <c r="I47" i="86"/>
  <c r="H47" i="86"/>
  <c r="G47" i="86"/>
  <c r="F47" i="86"/>
  <c r="E47" i="86"/>
  <c r="D47" i="86"/>
  <c r="C47" i="86"/>
  <c r="B47" i="86"/>
  <c r="O46" i="86"/>
  <c r="N46" i="86"/>
  <c r="M46" i="86"/>
  <c r="L46" i="86"/>
  <c r="K46" i="86"/>
  <c r="J46" i="86"/>
  <c r="I46" i="86"/>
  <c r="H46" i="86"/>
  <c r="G46" i="86"/>
  <c r="F46" i="86"/>
  <c r="E46" i="86"/>
  <c r="D46" i="86"/>
  <c r="C46" i="86"/>
  <c r="B46" i="86"/>
  <c r="A42" i="86"/>
  <c r="J35" i="86"/>
  <c r="I35" i="86"/>
  <c r="J34" i="86"/>
  <c r="I34" i="86"/>
  <c r="J33" i="86"/>
  <c r="I33" i="86"/>
  <c r="M28" i="86"/>
  <c r="I28" i="86"/>
  <c r="H28" i="86"/>
  <c r="G28" i="86"/>
  <c r="F28" i="86"/>
  <c r="E28" i="86"/>
  <c r="M27" i="86"/>
  <c r="I27" i="86"/>
  <c r="H27" i="86"/>
  <c r="G27" i="86"/>
  <c r="F27" i="86"/>
  <c r="E27" i="86"/>
  <c r="M26" i="86"/>
  <c r="J26" i="86"/>
  <c r="J29" i="86" s="1"/>
  <c r="I26" i="86"/>
  <c r="H26" i="86"/>
  <c r="G26" i="86"/>
  <c r="F26" i="86"/>
  <c r="E26" i="86"/>
  <c r="P17" i="86"/>
  <c r="O15" i="86"/>
  <c r="N15" i="86"/>
  <c r="M15" i="86"/>
  <c r="L15" i="86"/>
  <c r="L55" i="86" s="1"/>
  <c r="K15" i="86"/>
  <c r="J15" i="86"/>
  <c r="I15" i="86"/>
  <c r="H15" i="86"/>
  <c r="G15" i="86"/>
  <c r="F15" i="86"/>
  <c r="E15" i="86"/>
  <c r="D15" i="86"/>
  <c r="C15" i="86"/>
  <c r="B15" i="86"/>
  <c r="P14" i="86"/>
  <c r="P13" i="86"/>
  <c r="P11" i="86"/>
  <c r="P10" i="86"/>
  <c r="P9" i="86"/>
  <c r="P8" i="86"/>
  <c r="P7" i="86"/>
  <c r="P6" i="86"/>
  <c r="P80" i="85"/>
  <c r="O78" i="85"/>
  <c r="N78" i="85"/>
  <c r="M78" i="85"/>
  <c r="L78" i="85"/>
  <c r="K78" i="85"/>
  <c r="J78" i="85"/>
  <c r="I78" i="85"/>
  <c r="H78" i="85"/>
  <c r="G78" i="85"/>
  <c r="F78" i="85"/>
  <c r="E78" i="85"/>
  <c r="D78" i="85"/>
  <c r="C78" i="85"/>
  <c r="B78" i="85"/>
  <c r="P77" i="85"/>
  <c r="P76" i="85"/>
  <c r="P75" i="85"/>
  <c r="P74" i="85"/>
  <c r="P73" i="85"/>
  <c r="P72" i="85"/>
  <c r="P71" i="85"/>
  <c r="P70" i="85"/>
  <c r="P69" i="85"/>
  <c r="P68" i="85"/>
  <c r="P67" i="85"/>
  <c r="O57" i="85"/>
  <c r="M57" i="85"/>
  <c r="K57" i="85"/>
  <c r="I57" i="85"/>
  <c r="G57" i="85"/>
  <c r="E57" i="85"/>
  <c r="C57" i="85"/>
  <c r="O54" i="85"/>
  <c r="N54" i="85"/>
  <c r="M54" i="85"/>
  <c r="L54" i="85"/>
  <c r="K54" i="85"/>
  <c r="J54" i="85"/>
  <c r="I54" i="85"/>
  <c r="H54" i="85"/>
  <c r="G54" i="85"/>
  <c r="F54" i="85"/>
  <c r="E54" i="85"/>
  <c r="D54" i="85"/>
  <c r="C54" i="85"/>
  <c r="B54" i="85"/>
  <c r="O53" i="85"/>
  <c r="N53" i="85"/>
  <c r="M53" i="85"/>
  <c r="L53" i="85"/>
  <c r="K53" i="85"/>
  <c r="J53" i="85"/>
  <c r="I53" i="85"/>
  <c r="H53" i="85"/>
  <c r="G53" i="85"/>
  <c r="F53" i="85"/>
  <c r="E53" i="85"/>
  <c r="D53" i="85"/>
  <c r="C53" i="85"/>
  <c r="B53" i="85"/>
  <c r="O52" i="85"/>
  <c r="N52" i="85"/>
  <c r="M52" i="85"/>
  <c r="L52" i="85"/>
  <c r="K52" i="85"/>
  <c r="J52" i="85"/>
  <c r="I52" i="85"/>
  <c r="H52" i="85"/>
  <c r="G52" i="85"/>
  <c r="F52" i="85"/>
  <c r="E52" i="85"/>
  <c r="D52" i="85"/>
  <c r="C52" i="85"/>
  <c r="B52" i="85"/>
  <c r="O51" i="85"/>
  <c r="N51" i="85"/>
  <c r="M51" i="85"/>
  <c r="L51" i="85"/>
  <c r="K51" i="85"/>
  <c r="J51" i="85"/>
  <c r="I51" i="85"/>
  <c r="H51" i="85"/>
  <c r="G51" i="85"/>
  <c r="F51" i="85"/>
  <c r="E51" i="85"/>
  <c r="D51" i="85"/>
  <c r="C51" i="85"/>
  <c r="B51" i="85"/>
  <c r="O50" i="85"/>
  <c r="N50" i="85"/>
  <c r="M50" i="85"/>
  <c r="L50" i="85"/>
  <c r="K50" i="85"/>
  <c r="J50" i="85"/>
  <c r="I50" i="85"/>
  <c r="H50" i="85"/>
  <c r="G50" i="85"/>
  <c r="F50" i="85"/>
  <c r="E50" i="85"/>
  <c r="D50" i="85"/>
  <c r="C50" i="85"/>
  <c r="B50" i="85"/>
  <c r="O49" i="85"/>
  <c r="N49" i="85"/>
  <c r="M49" i="85"/>
  <c r="L49" i="85"/>
  <c r="K49" i="85"/>
  <c r="J49" i="85"/>
  <c r="I49" i="85"/>
  <c r="H49" i="85"/>
  <c r="G49" i="85"/>
  <c r="F49" i="85"/>
  <c r="E49" i="85"/>
  <c r="D49" i="85"/>
  <c r="C49" i="85"/>
  <c r="B49" i="85"/>
  <c r="O48" i="85"/>
  <c r="N48" i="85"/>
  <c r="M48" i="85"/>
  <c r="L48" i="85"/>
  <c r="K48" i="85"/>
  <c r="J48" i="85"/>
  <c r="I48" i="85"/>
  <c r="H48" i="85"/>
  <c r="G48" i="85"/>
  <c r="F48" i="85"/>
  <c r="E48" i="85"/>
  <c r="D48" i="85"/>
  <c r="C48" i="85"/>
  <c r="B48" i="85"/>
  <c r="O47" i="85"/>
  <c r="N47" i="85"/>
  <c r="M47" i="85"/>
  <c r="L47" i="85"/>
  <c r="K47" i="85"/>
  <c r="J47" i="85"/>
  <c r="I47" i="85"/>
  <c r="H47" i="85"/>
  <c r="G47" i="85"/>
  <c r="F47" i="85"/>
  <c r="E47" i="85"/>
  <c r="D47" i="85"/>
  <c r="C47" i="85"/>
  <c r="B47" i="85"/>
  <c r="O46" i="85"/>
  <c r="N46" i="85"/>
  <c r="M46" i="85"/>
  <c r="L46" i="85"/>
  <c r="K46" i="85"/>
  <c r="J46" i="85"/>
  <c r="I46" i="85"/>
  <c r="H46" i="85"/>
  <c r="G46" i="85"/>
  <c r="F46" i="85"/>
  <c r="E46" i="85"/>
  <c r="D46" i="85"/>
  <c r="C46" i="85"/>
  <c r="B46" i="85"/>
  <c r="A42" i="85"/>
  <c r="J35" i="85"/>
  <c r="I35" i="85"/>
  <c r="K35" i="85" s="1"/>
  <c r="J34" i="85"/>
  <c r="I34" i="85"/>
  <c r="J33" i="85"/>
  <c r="I33" i="85"/>
  <c r="K33" i="85" s="1"/>
  <c r="M28" i="85"/>
  <c r="I28" i="85"/>
  <c r="H28" i="85"/>
  <c r="G28" i="85"/>
  <c r="F28" i="85"/>
  <c r="E28" i="85"/>
  <c r="M27" i="85"/>
  <c r="I27" i="85"/>
  <c r="H27" i="85"/>
  <c r="G27" i="85"/>
  <c r="F27" i="85"/>
  <c r="E27" i="85"/>
  <c r="M26" i="85"/>
  <c r="J26" i="85"/>
  <c r="J29" i="85" s="1"/>
  <c r="I26" i="85"/>
  <c r="H26" i="85"/>
  <c r="G26" i="85"/>
  <c r="F26" i="85"/>
  <c r="E26" i="85"/>
  <c r="P17" i="85"/>
  <c r="O15" i="85"/>
  <c r="N15" i="85"/>
  <c r="M15" i="85"/>
  <c r="L15" i="85"/>
  <c r="K15" i="85"/>
  <c r="J15" i="85"/>
  <c r="I15" i="85"/>
  <c r="H15" i="85"/>
  <c r="G15" i="85"/>
  <c r="F15" i="85"/>
  <c r="E15" i="85"/>
  <c r="D15" i="85"/>
  <c r="C15" i="85"/>
  <c r="B15" i="85"/>
  <c r="P14" i="85"/>
  <c r="P13" i="85"/>
  <c r="P12" i="85"/>
  <c r="P11" i="85"/>
  <c r="P10" i="85"/>
  <c r="P9" i="85"/>
  <c r="P8" i="85"/>
  <c r="P7" i="85"/>
  <c r="P6" i="85"/>
  <c r="L36" i="92" l="1"/>
  <c r="P29" i="92"/>
  <c r="L35" i="91"/>
  <c r="L34" i="91"/>
  <c r="L33" i="91"/>
  <c r="L29" i="91"/>
  <c r="P29" i="91"/>
  <c r="P26" i="90"/>
  <c r="P28" i="90"/>
  <c r="P27" i="90"/>
  <c r="L36" i="90"/>
  <c r="L28" i="90"/>
  <c r="L26" i="90"/>
  <c r="L27" i="90"/>
  <c r="P29" i="90"/>
  <c r="Q15" i="90"/>
  <c r="Q76" i="90"/>
  <c r="L36" i="89"/>
  <c r="Q15" i="89"/>
  <c r="P27" i="89"/>
  <c r="P29" i="89" s="1"/>
  <c r="N29" i="88"/>
  <c r="L29" i="88"/>
  <c r="P26" i="88"/>
  <c r="P27" i="88"/>
  <c r="Q15" i="88"/>
  <c r="P58" i="88"/>
  <c r="P28" i="88"/>
  <c r="M36" i="87"/>
  <c r="O29" i="87"/>
  <c r="P26" i="87"/>
  <c r="M26" i="87"/>
  <c r="M29" i="87" s="1"/>
  <c r="P29" i="87"/>
  <c r="Q17" i="87"/>
  <c r="P57" i="87"/>
  <c r="P20" i="87"/>
  <c r="P60" i="87" s="1"/>
  <c r="C55" i="86"/>
  <c r="O55" i="86"/>
  <c r="M55" i="86"/>
  <c r="P57" i="86"/>
  <c r="K35" i="86"/>
  <c r="K34" i="85"/>
  <c r="K26" i="86"/>
  <c r="K28" i="86"/>
  <c r="O28" i="86" s="1"/>
  <c r="J55" i="86"/>
  <c r="K55" i="86"/>
  <c r="K27" i="86"/>
  <c r="O27" i="86" s="1"/>
  <c r="K33" i="86"/>
  <c r="G29" i="86"/>
  <c r="H55" i="86"/>
  <c r="I55" i="86"/>
  <c r="H29" i="86"/>
  <c r="I29" i="86"/>
  <c r="B55" i="86"/>
  <c r="N55" i="86"/>
  <c r="D55" i="86"/>
  <c r="I36" i="86"/>
  <c r="E55" i="86"/>
  <c r="J36" i="86"/>
  <c r="F55" i="86"/>
  <c r="E29" i="86"/>
  <c r="K34" i="86"/>
  <c r="G55" i="86"/>
  <c r="F29" i="86"/>
  <c r="K27" i="85"/>
  <c r="O27" i="85" s="1"/>
  <c r="K28" i="85"/>
  <c r="O28" i="85" s="1"/>
  <c r="P57" i="85"/>
  <c r="K26" i="85"/>
  <c r="O26" i="85" s="1"/>
  <c r="C55" i="85"/>
  <c r="J36" i="85"/>
  <c r="G29" i="85"/>
  <c r="I55" i="85"/>
  <c r="J55" i="85"/>
  <c r="K55" i="85"/>
  <c r="L55" i="85"/>
  <c r="P54" i="85"/>
  <c r="M55" i="85"/>
  <c r="B55" i="85"/>
  <c r="N55" i="85"/>
  <c r="O55" i="85"/>
  <c r="E29" i="85"/>
  <c r="F29" i="85"/>
  <c r="P50" i="85"/>
  <c r="P53" i="85"/>
  <c r="P15" i="86"/>
  <c r="Q6" i="86" s="1"/>
  <c r="P46" i="86"/>
  <c r="P47" i="86"/>
  <c r="P48" i="86"/>
  <c r="P49" i="86"/>
  <c r="P50" i="86"/>
  <c r="P51" i="86"/>
  <c r="P52" i="86"/>
  <c r="P53" i="86"/>
  <c r="P54" i="86"/>
  <c r="M29" i="86"/>
  <c r="N27" i="86" s="1"/>
  <c r="N26" i="86"/>
  <c r="P76" i="86"/>
  <c r="P79" i="86" s="1"/>
  <c r="D55" i="85"/>
  <c r="E55" i="85"/>
  <c r="F55" i="85"/>
  <c r="G55" i="85"/>
  <c r="H55" i="85"/>
  <c r="P47" i="85"/>
  <c r="P48" i="85"/>
  <c r="P51" i="85"/>
  <c r="P78" i="85"/>
  <c r="Q70" i="85" s="1"/>
  <c r="I36" i="85"/>
  <c r="H29" i="85"/>
  <c r="I29" i="85"/>
  <c r="P52" i="85"/>
  <c r="P49" i="85"/>
  <c r="P46" i="85"/>
  <c r="P15" i="85"/>
  <c r="Q9" i="85" s="1"/>
  <c r="M29" i="85"/>
  <c r="N27" i="85" s="1"/>
  <c r="L36" i="91" l="1"/>
  <c r="L29" i="90"/>
  <c r="P29" i="88"/>
  <c r="Q28" i="87"/>
  <c r="Q27" i="87"/>
  <c r="Q26" i="87"/>
  <c r="Q29" i="87" s="1"/>
  <c r="K29" i="86"/>
  <c r="L28" i="86" s="1"/>
  <c r="K36" i="86"/>
  <c r="L35" i="86" s="1"/>
  <c r="Q75" i="86"/>
  <c r="Q11" i="86"/>
  <c r="Q10" i="86"/>
  <c r="Q14" i="86"/>
  <c r="Q73" i="86"/>
  <c r="Q74" i="86"/>
  <c r="Q9" i="86"/>
  <c r="Q72" i="86"/>
  <c r="N28" i="86"/>
  <c r="N29" i="86" s="1"/>
  <c r="Q13" i="86"/>
  <c r="Q8" i="86"/>
  <c r="Q71" i="86"/>
  <c r="Q70" i="86"/>
  <c r="Q7" i="86"/>
  <c r="Q69" i="86"/>
  <c r="Q68" i="86"/>
  <c r="Q12" i="86"/>
  <c r="Q67" i="86"/>
  <c r="Q76" i="85"/>
  <c r="Q14" i="85"/>
  <c r="Q74" i="85"/>
  <c r="Q73" i="85"/>
  <c r="Q72" i="85"/>
  <c r="K36" i="85"/>
  <c r="L33" i="85" s="1"/>
  <c r="Q71" i="85"/>
  <c r="Q75" i="85"/>
  <c r="Q69" i="85"/>
  <c r="P81" i="85"/>
  <c r="Q67" i="85"/>
  <c r="Q68" i="85"/>
  <c r="Q77" i="85"/>
  <c r="O26" i="86"/>
  <c r="P55" i="86"/>
  <c r="P18" i="86"/>
  <c r="P58" i="86" s="1"/>
  <c r="Q12" i="85"/>
  <c r="K29" i="85"/>
  <c r="O29" i="85" s="1"/>
  <c r="P28" i="85" s="1"/>
  <c r="Q7" i="85"/>
  <c r="L27" i="85"/>
  <c r="Q11" i="85"/>
  <c r="Q13" i="85"/>
  <c r="Q10" i="85"/>
  <c r="N28" i="85"/>
  <c r="Q8" i="85"/>
  <c r="N26" i="85"/>
  <c r="P18" i="85"/>
  <c r="P55" i="85"/>
  <c r="Q6" i="85"/>
  <c r="L26" i="86" l="1"/>
  <c r="L28" i="85"/>
  <c r="L27" i="86"/>
  <c r="L29" i="86" s="1"/>
  <c r="L34" i="86"/>
  <c r="L33" i="86"/>
  <c r="O29" i="86"/>
  <c r="P26" i="86" s="1"/>
  <c r="Q15" i="86"/>
  <c r="Q76" i="86"/>
  <c r="P27" i="85"/>
  <c r="P26" i="85"/>
  <c r="L26" i="85"/>
  <c r="L34" i="85"/>
  <c r="L35" i="85"/>
  <c r="Q15" i="85"/>
  <c r="P58" i="85"/>
  <c r="Q78" i="85"/>
  <c r="N29" i="85"/>
  <c r="P27" i="86" l="1"/>
  <c r="P28" i="86"/>
  <c r="L36" i="86"/>
  <c r="L29" i="85"/>
  <c r="P29" i="85"/>
  <c r="L36" i="85"/>
  <c r="P29" i="86" l="1"/>
</calcChain>
</file>

<file path=xl/sharedStrings.xml><?xml version="1.0" encoding="utf-8"?>
<sst xmlns="http://schemas.openxmlformats.org/spreadsheetml/2006/main" count="1380" uniqueCount="91">
  <si>
    <t xml:space="preserve"> AHCCCS ACC and RBHA SMI Enrollment</t>
  </si>
  <si>
    <t>April 1, 2025</t>
  </si>
  <si>
    <t xml:space="preserve">By County By Health Plan  </t>
  </si>
  <si>
    <t>COUNTIES:</t>
  </si>
  <si>
    <t>9      11</t>
  </si>
  <si>
    <t>PC
Enrollment</t>
  </si>
  <si>
    <t>%
Enrollment</t>
  </si>
  <si>
    <t>HEALTH PLAN:</t>
  </si>
  <si>
    <t>APACHE</t>
  </si>
  <si>
    <t>COCHISE</t>
  </si>
  <si>
    <t>COCONINO</t>
  </si>
  <si>
    <t>GILA</t>
  </si>
  <si>
    <r>
      <t>GRAHAM/
GREENLEE</t>
    </r>
    <r>
      <rPr>
        <b/>
        <vertAlign val="superscript"/>
        <sz val="11"/>
        <color theme="0"/>
        <rFont val="Aptos Narrow"/>
        <family val="2"/>
      </rPr>
      <t>2</t>
    </r>
  </si>
  <si>
    <t>LaPAZ</t>
  </si>
  <si>
    <t>MARICOPA</t>
  </si>
  <si>
    <t>MOHAVE</t>
  </si>
  <si>
    <t>NAVAJO</t>
  </si>
  <si>
    <t>PIMA</t>
  </si>
  <si>
    <t>PINAL</t>
  </si>
  <si>
    <t>S CRUZ</t>
  </si>
  <si>
    <t>YAVAPAI</t>
  </si>
  <si>
    <t>YUMA</t>
  </si>
  <si>
    <t>Health Choice Arizona</t>
  </si>
  <si>
    <t>Arizona Complete Health- Complete Care Plan</t>
  </si>
  <si>
    <t>Mercy Care Plan</t>
  </si>
  <si>
    <t>UnitedHealthcare Plan</t>
  </si>
  <si>
    <t>Banner University Family Care</t>
  </si>
  <si>
    <t>Molina Complete Care</t>
  </si>
  <si>
    <t>CHP</t>
  </si>
  <si>
    <r>
      <t>Arizona Complete Health Care Plan-SMI</t>
    </r>
    <r>
      <rPr>
        <b/>
        <vertAlign val="superscript"/>
        <sz val="11"/>
        <color indexed="8"/>
        <rFont val="Aptos Narrow"/>
        <family val="2"/>
      </rPr>
      <t>1</t>
    </r>
  </si>
  <si>
    <r>
      <t>Mercy Care Plan-SMI</t>
    </r>
    <r>
      <rPr>
        <b/>
        <vertAlign val="superscript"/>
        <sz val="11"/>
        <color indexed="8"/>
        <rFont val="Aptos Narrow"/>
        <family val="2"/>
      </rPr>
      <t>1</t>
    </r>
  </si>
  <si>
    <t>HPs' Totals Per County</t>
  </si>
  <si>
    <t>Other AHCCCS ACC and Other Members</t>
  </si>
  <si>
    <t>Justice No Payment Status</t>
  </si>
  <si>
    <t>AIHP</t>
  </si>
  <si>
    <t xml:space="preserve">  FFS-ACC</t>
  </si>
  <si>
    <t>TPA/QMB-</t>
  </si>
  <si>
    <t>Emer Svc-</t>
  </si>
  <si>
    <t xml:space="preserve">HPE- </t>
  </si>
  <si>
    <t>SLMB/QI -</t>
  </si>
  <si>
    <t xml:space="preserve"> Total AHCCCS ACC and RBHA SMI Enrollment:</t>
  </si>
  <si>
    <t>1. The enrollment data presented on this report for Mercy Care Plan, Care 1st, and Arizona Complete Health Care Plan is for the SMI Integrated Plan (ACC recipients).</t>
  </si>
  <si>
    <t xml:space="preserve"> </t>
  </si>
  <si>
    <t xml:space="preserve">2. Due to HIPAA requirements, Graham and Greenlee counties are being combined. </t>
  </si>
  <si>
    <t xml:space="preserve">ACC Enrollment By Geographic Service Area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</si>
  <si>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County</t>
  </si>
  <si>
    <t>GSA</t>
  </si>
  <si>
    <t>Arizona Complete Health</t>
  </si>
  <si>
    <t>United Healthcare Plan</t>
  </si>
  <si>
    <t>Subtotal Per GSA</t>
  </si>
  <si>
    <t>% Subtotal</t>
  </si>
  <si>
    <t>CHP Total Per GSA</t>
  </si>
  <si>
    <t>% CHP</t>
  </si>
  <si>
    <t xml:space="preserve">Grand Total Per GSA </t>
  </si>
  <si>
    <t xml:space="preserve"> % Grand Total</t>
  </si>
  <si>
    <t>(Gila, Pinal, Maricopa)</t>
  </si>
  <si>
    <t>Central GSA</t>
  </si>
  <si>
    <t>(Apache, Coconino, Mohave, Navajo, Yavapai)</t>
  </si>
  <si>
    <t>North GSA</t>
  </si>
  <si>
    <t xml:space="preserve"> (Cochise, Graham, Greenlee, Pima, Santa Cruz, La Paz, Yuma)</t>
  </si>
  <si>
    <t>South GSA</t>
  </si>
  <si>
    <t xml:space="preserve">Total Per HP </t>
  </si>
  <si>
    <t xml:space="preserve">SMI Enrollment By Geographic Service Area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</si>
  <si>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County </t>
  </si>
  <si>
    <t>Arizona Complete Health Care Plan-SMI</t>
  </si>
  <si>
    <t>Mercy Care Plan-SMI</t>
  </si>
  <si>
    <t>Total Per GSA</t>
  </si>
  <si>
    <t xml:space="preserve"> % GSA Total</t>
  </si>
  <si>
    <t>Produced By: AHCCCS-DBF Health Care Finance</t>
  </si>
  <si>
    <t>Data Source: AHCCCS-ISD Report HP07M078, ACC Enrollment Summary Report</t>
  </si>
  <si>
    <t>Member %  INCREASE / (DECREASE)</t>
  </si>
  <si>
    <t>By County By Health Plan</t>
  </si>
  <si>
    <t>HP
Totals</t>
  </si>
  <si>
    <t>March 1, 2025</t>
  </si>
  <si>
    <r>
      <t>GRAHAM/
GREENLEE</t>
    </r>
    <r>
      <rPr>
        <b/>
        <vertAlign val="superscript"/>
        <sz val="10"/>
        <color theme="0"/>
        <rFont val="Aptos Narrow"/>
        <family val="2"/>
      </rPr>
      <t>2</t>
    </r>
  </si>
  <si>
    <r>
      <t>Arizona Complete Health Care Plan-SMI</t>
    </r>
    <r>
      <rPr>
        <b/>
        <vertAlign val="superscript"/>
        <sz val="10"/>
        <color indexed="8"/>
        <rFont val="Aptos Narrow"/>
        <family val="2"/>
      </rPr>
      <t>1</t>
    </r>
  </si>
  <si>
    <r>
      <t>Mercy Care Plan-SMI</t>
    </r>
    <r>
      <rPr>
        <b/>
        <vertAlign val="superscript"/>
        <sz val="10"/>
        <color indexed="8"/>
        <rFont val="Aptos Narrow"/>
        <family val="2"/>
      </rPr>
      <t>1</t>
    </r>
  </si>
  <si>
    <t>February 1, 2025</t>
  </si>
  <si>
    <t>January 1, 2025</t>
  </si>
  <si>
    <t>December 1, 2024</t>
  </si>
  <si>
    <t xml:space="preserve"> -   </t>
  </si>
  <si>
    <t>November 1, 2024</t>
  </si>
  <si>
    <t>October 1, 2024</t>
  </si>
  <si>
    <t>Care 1st Health Plan</t>
  </si>
  <si>
    <r>
      <t>Care 1st Health Plan -SMI</t>
    </r>
    <r>
      <rPr>
        <b/>
        <vertAlign val="superscript"/>
        <sz val="10"/>
        <color rgb="FF000000"/>
        <rFont val="Aptos Narrow"/>
        <family val="2"/>
      </rPr>
      <t>1</t>
    </r>
  </si>
  <si>
    <r>
      <t>Care 1st Health Plan -SMI</t>
    </r>
    <r>
      <rPr>
        <b/>
        <vertAlign val="superscript"/>
        <sz val="11"/>
        <color rgb="FF000000"/>
        <rFont val="Aptos Narrow"/>
        <family val="2"/>
      </rPr>
      <t>1</t>
    </r>
  </si>
  <si>
    <t>Care 1st Arizona</t>
  </si>
  <si>
    <t>Care 1st Health Plan -SMI</t>
  </si>
  <si>
    <r>
      <t>Care 1st Health Plan -SMI</t>
    </r>
    <r>
      <rPr>
        <b/>
        <vertAlign val="superscript"/>
        <sz val="11"/>
        <rFont val="Aptos Narrow"/>
        <family val="2"/>
      </rPr>
      <t>1</t>
    </r>
  </si>
  <si>
    <t>September 1, 2024</t>
  </si>
  <si>
    <t>May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</si>
</sst>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%_);\(0.00%\)"/>
  </numFmts>
  <fonts count="39" x14ac:knownFonts="1">
    <font>
      <sz val="10"/>
      <name val="Arial"/>
      <family val="2"/>
    </font>
    <font>
      <sz val="10"/>
      <name val="Arial"/>
      <family val="2"/>
    </font>
    <font>
      <b/>
      <sz val="11"/>
      <color theme="0"/>
      <name val="Aptos Narrow"/>
      <family val="2"/>
    </font>
    <font>
      <sz val="11"/>
      <color theme="0"/>
      <name val="Aptos Narrow"/>
      <family val="2"/>
    </font>
    <font>
      <b/>
      <sz val="18"/>
      <color indexed="8"/>
      <name val="Aptos Narrow"/>
      <family val="2"/>
    </font>
    <font>
      <sz val="10"/>
      <name val="Aptos Narrow"/>
      <family val="2"/>
    </font>
    <font>
      <b/>
      <sz val="16"/>
      <name val="Aptos Narrow"/>
      <family val="2"/>
    </font>
    <font>
      <b/>
      <sz val="16"/>
      <color indexed="8"/>
      <name val="Aptos Narrow"/>
      <family val="2"/>
    </font>
    <font>
      <b/>
      <sz val="11"/>
      <color indexed="8"/>
      <name val="Aptos Narrow"/>
      <family val="2"/>
    </font>
    <font>
      <b/>
      <vertAlign val="superscript"/>
      <sz val="11"/>
      <color theme="0"/>
      <name val="Aptos Narrow"/>
      <family val="2"/>
    </font>
    <font>
      <sz val="11"/>
      <name val="Aptos Narrow"/>
      <family val="2"/>
    </font>
    <font>
      <b/>
      <sz val="11"/>
      <name val="Aptos Narrow"/>
      <family val="2"/>
    </font>
    <font>
      <b/>
      <vertAlign val="superscript"/>
      <sz val="11"/>
      <color indexed="8"/>
      <name val="Aptos Narrow"/>
      <family val="2"/>
    </font>
    <font>
      <sz val="10"/>
      <color theme="0"/>
      <name val="Aptos Narrow"/>
      <family val="2"/>
    </font>
    <font>
      <sz val="10"/>
      <color theme="1"/>
      <name val="Aptos Narrow"/>
      <family val="2"/>
    </font>
    <font>
      <sz val="9"/>
      <color theme="1"/>
      <name val="Aptos Narrow"/>
      <family val="2"/>
    </font>
    <font>
      <sz val="12"/>
      <color theme="1"/>
      <name val="Aptos Narrow"/>
      <family val="2"/>
    </font>
    <font>
      <sz val="9"/>
      <color indexed="8"/>
      <name val="Aptos Narrow"/>
      <family val="2"/>
    </font>
    <font>
      <sz val="10"/>
      <color indexed="8"/>
      <name val="Aptos Narrow"/>
      <family val="2"/>
    </font>
    <font>
      <sz val="12"/>
      <color indexed="8"/>
      <name val="Aptos Narrow"/>
      <family val="2"/>
    </font>
    <font>
      <sz val="9"/>
      <color indexed="10"/>
      <name val="Aptos Narrow"/>
      <family val="2"/>
    </font>
    <font>
      <b/>
      <sz val="10"/>
      <name val="Aptos Narrow"/>
      <family val="2"/>
    </font>
    <font>
      <b/>
      <sz val="10"/>
      <color indexed="8"/>
      <name val="Aptos Narrow"/>
      <family val="2"/>
    </font>
    <font>
      <b/>
      <sz val="16"/>
      <color theme="0"/>
      <name val="Aptos Narrow"/>
      <family val="2"/>
    </font>
    <font>
      <b/>
      <sz val="14"/>
      <name val="Aptos Narrow"/>
      <family val="2"/>
    </font>
    <font>
      <b/>
      <sz val="16"/>
      <color rgb="FFFF0000"/>
      <name val="Aptos Narrow"/>
      <family val="2"/>
    </font>
    <font>
      <sz val="8"/>
      <color indexed="8"/>
      <name val="Aptos Narrow"/>
      <family val="2"/>
    </font>
    <font>
      <sz val="8"/>
      <name val="Aptos Narrow"/>
      <family val="2"/>
    </font>
    <font>
      <sz val="14"/>
      <name val="Aptos Narrow"/>
      <family val="2"/>
    </font>
    <font>
      <sz val="11"/>
      <color indexed="8"/>
      <name val="Aptos Narrow"/>
      <family val="2"/>
    </font>
    <font>
      <sz val="11"/>
      <color indexed="10"/>
      <name val="Aptos Narrow"/>
      <family val="2"/>
    </font>
    <font>
      <b/>
      <vertAlign val="superscript"/>
      <sz val="10"/>
      <color theme="0"/>
      <name val="Aptos Narrow"/>
      <family val="2"/>
    </font>
    <font>
      <b/>
      <vertAlign val="superscript"/>
      <sz val="10"/>
      <color rgb="FF000000"/>
      <name val="Aptos Narrow"/>
      <family val="2"/>
    </font>
    <font>
      <b/>
      <vertAlign val="superscript"/>
      <sz val="10"/>
      <color indexed="8"/>
      <name val="Aptos Narrow"/>
      <family val="2"/>
    </font>
    <font>
      <b/>
      <vertAlign val="superscript"/>
      <sz val="11"/>
      <color rgb="FF000000"/>
      <name val="Aptos Narrow"/>
      <family val="2"/>
    </font>
    <font>
      <b/>
      <sz val="11"/>
      <color theme="0"/>
      <name val="Aptos Narrow"/>
    </font>
    <font>
      <sz val="11"/>
      <color theme="0"/>
      <name val="Aptos Narrow"/>
    </font>
    <font>
      <sz val="10"/>
      <color theme="0"/>
      <name val="Aptos Narrow"/>
    </font>
    <font>
      <b/>
      <vertAlign val="superscript"/>
      <sz val="11"/>
      <name val="Aptos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69992"/>
        <bgColor indexed="64"/>
      </patternFill>
    </fill>
    <fill>
      <patternFill patternType="solid">
        <fgColor rgb="FF8A3A6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6C20"/>
        <bgColor indexed="64"/>
      </patternFill>
    </fill>
    <fill>
      <patternFill patternType="solid">
        <fgColor rgb="FF005528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4">
    <xf numFmtId="0" fontId="0" fillId="0" borderId="0" xfId="0"/>
    <xf numFmtId="0" fontId="5" fillId="0" borderId="0" xfId="0" applyFont="1"/>
    <xf numFmtId="0" fontId="8" fillId="0" borderId="28" xfId="0" applyFont="1" applyBorder="1" applyAlignment="1">
      <alignment horizontal="right"/>
    </xf>
    <xf numFmtId="0" fontId="2" fillId="3" borderId="24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49" fontId="2" fillId="3" borderId="29" xfId="0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6" fillId="0" borderId="0" xfId="0" applyFont="1"/>
    <xf numFmtId="0" fontId="2" fillId="3" borderId="32" xfId="0" applyFont="1" applyFill="1" applyBorder="1"/>
    <xf numFmtId="0" fontId="2" fillId="3" borderId="3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8" fillId="0" borderId="15" xfId="0" applyFont="1" applyBorder="1"/>
    <xf numFmtId="165" fontId="10" fillId="0" borderId="35" xfId="1" applyNumberFormat="1" applyFont="1" applyFill="1" applyBorder="1"/>
    <xf numFmtId="165" fontId="10" fillId="0" borderId="11" xfId="1" applyNumberFormat="1" applyFont="1" applyFill="1" applyBorder="1"/>
    <xf numFmtId="3" fontId="6" fillId="0" borderId="0" xfId="0" applyNumberFormat="1" applyFont="1"/>
    <xf numFmtId="165" fontId="5" fillId="0" borderId="0" xfId="0" applyNumberFormat="1" applyFont="1"/>
    <xf numFmtId="0" fontId="8" fillId="0" borderId="2" xfId="0" applyFont="1" applyBorder="1"/>
    <xf numFmtId="165" fontId="10" fillId="0" borderId="3" xfId="1" applyNumberFormat="1" applyFont="1" applyFill="1" applyBorder="1"/>
    <xf numFmtId="165" fontId="10" fillId="0" borderId="1" xfId="1" applyNumberFormat="1" applyFont="1" applyFill="1" applyBorder="1"/>
    <xf numFmtId="0" fontId="11" fillId="0" borderId="2" xfId="0" applyFont="1" applyBorder="1"/>
    <xf numFmtId="0" fontId="8" fillId="0" borderId="12" xfId="0" applyFont="1" applyBorder="1"/>
    <xf numFmtId="165" fontId="10" fillId="0" borderId="37" xfId="1" applyNumberFormat="1" applyFont="1" applyFill="1" applyBorder="1"/>
    <xf numFmtId="165" fontId="10" fillId="0" borderId="5" xfId="1" applyNumberFormat="1" applyFont="1" applyFill="1" applyBorder="1"/>
    <xf numFmtId="0" fontId="8" fillId="6" borderId="39" xfId="0" applyFont="1" applyFill="1" applyBorder="1"/>
    <xf numFmtId="165" fontId="8" fillId="6" borderId="39" xfId="1" applyNumberFormat="1" applyFont="1" applyFill="1" applyBorder="1" applyAlignment="1"/>
    <xf numFmtId="165" fontId="8" fillId="6" borderId="40" xfId="1" applyNumberFormat="1" applyFont="1" applyFill="1" applyBorder="1" applyAlignme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7" borderId="41" xfId="0" applyFont="1" applyFill="1" applyBorder="1"/>
    <xf numFmtId="0" fontId="13" fillId="7" borderId="42" xfId="0" applyFont="1" applyFill="1" applyBorder="1"/>
    <xf numFmtId="0" fontId="3" fillId="7" borderId="42" xfId="0" applyFont="1" applyFill="1" applyBorder="1"/>
    <xf numFmtId="0" fontId="5" fillId="0" borderId="44" xfId="0" applyFont="1" applyBorder="1"/>
    <xf numFmtId="0" fontId="11" fillId="0" borderId="8" xfId="0" applyFont="1" applyBorder="1" applyAlignment="1">
      <alignment horizontal="right"/>
    </xf>
    <xf numFmtId="3" fontId="10" fillId="0" borderId="7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3" fontId="10" fillId="0" borderId="22" xfId="0" applyNumberFormat="1" applyFont="1" applyBorder="1" applyAlignment="1">
      <alignment horizontal="center"/>
    </xf>
    <xf numFmtId="165" fontId="10" fillId="0" borderId="22" xfId="1" applyNumberFormat="1" applyFont="1" applyFill="1" applyBorder="1"/>
    <xf numFmtId="37" fontId="8" fillId="5" borderId="32" xfId="0" applyNumberFormat="1" applyFont="1" applyFill="1" applyBorder="1"/>
    <xf numFmtId="165" fontId="10" fillId="0" borderId="0" xfId="1" applyNumberFormat="1" applyFont="1" applyBorder="1"/>
    <xf numFmtId="37" fontId="5" fillId="0" borderId="0" xfId="0" applyNumberFormat="1" applyFont="1"/>
    <xf numFmtId="0" fontId="14" fillId="0" borderId="0" xfId="0" applyFont="1"/>
    <xf numFmtId="37" fontId="15" fillId="0" borderId="0" xfId="0" applyNumberFormat="1" applyFont="1"/>
    <xf numFmtId="37" fontId="16" fillId="0" borderId="0" xfId="0" applyNumberFormat="1" applyFont="1"/>
    <xf numFmtId="37" fontId="17" fillId="0" borderId="0" xfId="0" applyNumberFormat="1" applyFont="1"/>
    <xf numFmtId="37" fontId="8" fillId="0" borderId="0" xfId="0" applyNumberFormat="1" applyFont="1" applyAlignment="1">
      <alignment horizontal="right"/>
    </xf>
    <xf numFmtId="37" fontId="8" fillId="6" borderId="26" xfId="0" applyNumberFormat="1" applyFont="1" applyFill="1" applyBorder="1"/>
    <xf numFmtId="37" fontId="18" fillId="0" borderId="0" xfId="0" applyNumberFormat="1" applyFont="1"/>
    <xf numFmtId="0" fontId="10" fillId="0" borderId="0" xfId="0" applyFont="1" applyAlignment="1">
      <alignment vertical="center"/>
    </xf>
    <xf numFmtId="37" fontId="19" fillId="0" borderId="0" xfId="0" applyNumberFormat="1" applyFont="1"/>
    <xf numFmtId="37" fontId="20" fillId="0" borderId="0" xfId="0" applyNumberFormat="1" applyFont="1"/>
    <xf numFmtId="0" fontId="21" fillId="0" borderId="0" xfId="0" applyFont="1"/>
    <xf numFmtId="0" fontId="22" fillId="0" borderId="0" xfId="0" applyFont="1"/>
    <xf numFmtId="0" fontId="24" fillId="0" borderId="0" xfId="0" applyFont="1" applyAlignment="1">
      <alignment horizont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28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/>
    </xf>
    <xf numFmtId="165" fontId="10" fillId="0" borderId="45" xfId="1" applyNumberFormat="1" applyFont="1" applyBorder="1" applyAlignment="1">
      <alignment horizontal="center" vertical="center"/>
    </xf>
    <xf numFmtId="165" fontId="10" fillId="0" borderId="40" xfId="1" applyNumberFormat="1" applyFont="1" applyBorder="1" applyAlignment="1">
      <alignment horizontal="center" vertical="center"/>
    </xf>
    <xf numFmtId="165" fontId="11" fillId="5" borderId="30" xfId="1" applyNumberFormat="1" applyFont="1" applyFill="1" applyBorder="1" applyAlignment="1">
      <alignment horizontal="center" vertical="center"/>
    </xf>
    <xf numFmtId="164" fontId="11" fillId="5" borderId="31" xfId="2" applyNumberFormat="1" applyFont="1" applyFill="1" applyBorder="1" applyAlignment="1">
      <alignment horizontal="center" vertical="center"/>
    </xf>
    <xf numFmtId="165" fontId="10" fillId="0" borderId="30" xfId="1" applyNumberFormat="1" applyFont="1" applyBorder="1" applyAlignment="1">
      <alignment horizontal="center" vertical="center"/>
    </xf>
    <xf numFmtId="9" fontId="10" fillId="0" borderId="31" xfId="2" applyFont="1" applyBorder="1" applyAlignment="1">
      <alignment horizontal="center" vertical="center"/>
    </xf>
    <xf numFmtId="165" fontId="11" fillId="5" borderId="35" xfId="1" applyNumberFormat="1" applyFont="1" applyFill="1" applyBorder="1" applyAlignment="1">
      <alignment horizontal="center" vertical="center"/>
    </xf>
    <xf numFmtId="164" fontId="11" fillId="5" borderId="36" xfId="2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65" fontId="10" fillId="0" borderId="5" xfId="1" applyNumberFormat="1" applyFont="1" applyBorder="1" applyAlignment="1">
      <alignment horizontal="center" vertical="center"/>
    </xf>
    <xf numFmtId="165" fontId="10" fillId="0" borderId="5" xfId="1" applyNumberFormat="1" applyFont="1" applyBorder="1" applyAlignment="1">
      <alignment horizontal="right" vertical="center"/>
    </xf>
    <xf numFmtId="165" fontId="10" fillId="0" borderId="12" xfId="1" applyNumberFormat="1" applyFont="1" applyBorder="1" applyAlignment="1">
      <alignment horizontal="center" vertical="center"/>
    </xf>
    <xf numFmtId="165" fontId="11" fillId="5" borderId="37" xfId="1" applyNumberFormat="1" applyFont="1" applyFill="1" applyBorder="1" applyAlignment="1">
      <alignment horizontal="center" vertical="center"/>
    </xf>
    <xf numFmtId="164" fontId="11" fillId="5" borderId="38" xfId="2" applyNumberFormat="1" applyFont="1" applyFill="1" applyBorder="1" applyAlignment="1">
      <alignment horizontal="center" vertical="center"/>
    </xf>
    <xf numFmtId="165" fontId="10" fillId="0" borderId="37" xfId="1" applyNumberFormat="1" applyFont="1" applyBorder="1" applyAlignment="1">
      <alignment horizontal="center" vertical="center"/>
    </xf>
    <xf numFmtId="9" fontId="10" fillId="0" borderId="38" xfId="2" applyFont="1" applyBorder="1" applyAlignment="1">
      <alignment horizontal="center" vertical="center"/>
    </xf>
    <xf numFmtId="165" fontId="11" fillId="5" borderId="3" xfId="1" applyNumberFormat="1" applyFont="1" applyFill="1" applyBorder="1" applyAlignment="1">
      <alignment horizontal="center" vertical="center"/>
    </xf>
    <xf numFmtId="164" fontId="11" fillId="5" borderId="4" xfId="2" applyNumberFormat="1" applyFont="1" applyFill="1" applyBorder="1" applyAlignment="1">
      <alignment horizontal="center" vertical="center"/>
    </xf>
    <xf numFmtId="0" fontId="25" fillId="0" borderId="0" xfId="0" applyFont="1"/>
    <xf numFmtId="0" fontId="10" fillId="0" borderId="6" xfId="0" applyFont="1" applyBorder="1" applyAlignment="1">
      <alignment horizontal="center" vertical="center"/>
    </xf>
    <xf numFmtId="165" fontId="10" fillId="0" borderId="6" xfId="1" applyNumberFormat="1" applyFont="1" applyBorder="1" applyAlignment="1">
      <alignment horizontal="right" vertical="center"/>
    </xf>
    <xf numFmtId="165" fontId="10" fillId="0" borderId="6" xfId="1" applyNumberFormat="1" applyFont="1" applyBorder="1" applyAlignment="1">
      <alignment horizontal="center" vertical="center"/>
    </xf>
    <xf numFmtId="165" fontId="10" fillId="0" borderId="16" xfId="1" applyNumberFormat="1" applyFont="1" applyBorder="1" applyAlignment="1">
      <alignment horizontal="center" vertical="center"/>
    </xf>
    <xf numFmtId="165" fontId="11" fillId="5" borderId="33" xfId="1" applyNumberFormat="1" applyFont="1" applyFill="1" applyBorder="1" applyAlignment="1">
      <alignment horizontal="center" vertical="center"/>
    </xf>
    <xf numFmtId="164" fontId="11" fillId="5" borderId="34" xfId="2" applyNumberFormat="1" applyFont="1" applyFill="1" applyBorder="1" applyAlignment="1">
      <alignment horizontal="center" vertical="center"/>
    </xf>
    <xf numFmtId="165" fontId="10" fillId="0" borderId="33" xfId="1" applyNumberFormat="1" applyFont="1" applyBorder="1" applyAlignment="1">
      <alignment horizontal="center" vertical="center"/>
    </xf>
    <xf numFmtId="9" fontId="10" fillId="0" borderId="34" xfId="2" applyFont="1" applyBorder="1" applyAlignment="1">
      <alignment horizontal="center" vertical="center"/>
    </xf>
    <xf numFmtId="0" fontId="11" fillId="6" borderId="41" xfId="0" applyFont="1" applyFill="1" applyBorder="1"/>
    <xf numFmtId="0" fontId="11" fillId="6" borderId="42" xfId="0" applyFont="1" applyFill="1" applyBorder="1"/>
    <xf numFmtId="0" fontId="11" fillId="6" borderId="46" xfId="0" applyFont="1" applyFill="1" applyBorder="1" applyAlignment="1">
      <alignment horizontal="right"/>
    </xf>
    <xf numFmtId="165" fontId="11" fillId="6" borderId="46" xfId="1" applyNumberFormat="1" applyFont="1" applyFill="1" applyBorder="1" applyAlignment="1">
      <alignment horizontal="center"/>
    </xf>
    <xf numFmtId="165" fontId="11" fillId="6" borderId="47" xfId="1" applyNumberFormat="1" applyFont="1" applyFill="1" applyBorder="1" applyAlignment="1">
      <alignment horizontal="center"/>
    </xf>
    <xf numFmtId="165" fontId="11" fillId="6" borderId="48" xfId="1" applyNumberFormat="1" applyFont="1" applyFill="1" applyBorder="1" applyAlignment="1">
      <alignment horizontal="center"/>
    </xf>
    <xf numFmtId="165" fontId="11" fillId="6" borderId="49" xfId="1" applyNumberFormat="1" applyFont="1" applyFill="1" applyBorder="1" applyAlignment="1">
      <alignment horizontal="center"/>
    </xf>
    <xf numFmtId="9" fontId="11" fillId="6" borderId="43" xfId="2" applyFont="1" applyFill="1" applyBorder="1" applyAlignment="1">
      <alignment horizontal="center"/>
    </xf>
    <xf numFmtId="9" fontId="11" fillId="6" borderId="50" xfId="0" applyNumberFormat="1" applyFont="1" applyFill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6" fillId="0" borderId="0" xfId="0" applyFont="1" applyAlignment="1">
      <alignment wrapText="1"/>
    </xf>
    <xf numFmtId="165" fontId="21" fillId="0" borderId="0" xfId="0" applyNumberFormat="1" applyFont="1" applyAlignment="1">
      <alignment horizontal="center" wrapText="1"/>
    </xf>
    <xf numFmtId="0" fontId="2" fillId="7" borderId="46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 wrapText="1"/>
    </xf>
    <xf numFmtId="0" fontId="2" fillId="7" borderId="42" xfId="0" applyFont="1" applyFill="1" applyBorder="1" applyAlignment="1">
      <alignment horizontal="center" vertical="center" wrapText="1"/>
    </xf>
    <xf numFmtId="165" fontId="10" fillId="0" borderId="45" xfId="1" applyNumberFormat="1" applyFont="1" applyBorder="1" applyAlignment="1">
      <alignment horizontal="center" vertical="center" wrapText="1"/>
    </xf>
    <xf numFmtId="165" fontId="10" fillId="0" borderId="45" xfId="1" applyNumberFormat="1" applyFont="1" applyBorder="1" applyAlignment="1">
      <alignment vertical="center"/>
    </xf>
    <xf numFmtId="165" fontId="10" fillId="0" borderId="40" xfId="1" applyNumberFormat="1" applyFont="1" applyBorder="1" applyAlignment="1">
      <alignment vertical="center"/>
    </xf>
    <xf numFmtId="165" fontId="11" fillId="5" borderId="30" xfId="1" applyNumberFormat="1" applyFont="1" applyFill="1" applyBorder="1" applyAlignment="1">
      <alignment vertical="center"/>
    </xf>
    <xf numFmtId="164" fontId="11" fillId="5" borderId="53" xfId="2" applyNumberFormat="1" applyFont="1" applyFill="1" applyBorder="1" applyAlignment="1">
      <alignment horizontal="center" vertical="center"/>
    </xf>
    <xf numFmtId="165" fontId="10" fillId="0" borderId="5" xfId="1" applyNumberFormat="1" applyFont="1" applyBorder="1" applyAlignment="1">
      <alignment horizontal="center" vertical="center" wrapText="1"/>
    </xf>
    <xf numFmtId="165" fontId="10" fillId="0" borderId="5" xfId="1" applyNumberFormat="1" applyFont="1" applyBorder="1" applyAlignment="1">
      <alignment vertical="center"/>
    </xf>
    <xf numFmtId="165" fontId="10" fillId="0" borderId="12" xfId="1" applyNumberFormat="1" applyFont="1" applyBorder="1" applyAlignment="1">
      <alignment vertical="center"/>
    </xf>
    <xf numFmtId="165" fontId="11" fillId="5" borderId="37" xfId="1" applyNumberFormat="1" applyFont="1" applyFill="1" applyBorder="1" applyAlignment="1">
      <alignment vertical="center"/>
    </xf>
    <xf numFmtId="164" fontId="11" fillId="5" borderId="55" xfId="2" applyNumberFormat="1" applyFont="1" applyFill="1" applyBorder="1" applyAlignment="1">
      <alignment horizontal="center" vertical="center"/>
    </xf>
    <xf numFmtId="165" fontId="10" fillId="0" borderId="6" xfId="1" applyNumberFormat="1" applyFont="1" applyBorder="1" applyAlignment="1">
      <alignment horizontal="center" vertical="center" wrapText="1"/>
    </xf>
    <xf numFmtId="165" fontId="10" fillId="0" borderId="6" xfId="1" applyNumberFormat="1" applyFont="1" applyBorder="1" applyAlignment="1">
      <alignment vertical="center"/>
    </xf>
    <xf numFmtId="165" fontId="10" fillId="0" borderId="16" xfId="1" applyNumberFormat="1" applyFont="1" applyBorder="1" applyAlignment="1">
      <alignment vertical="center"/>
    </xf>
    <xf numFmtId="165" fontId="11" fillId="5" borderId="33" xfId="1" applyNumberFormat="1" applyFont="1" applyFill="1" applyBorder="1" applyAlignment="1">
      <alignment vertical="center"/>
    </xf>
    <xf numFmtId="9" fontId="11" fillId="6" borderId="43" xfId="0" applyNumberFormat="1" applyFont="1" applyFill="1" applyBorder="1" applyAlignment="1">
      <alignment horizontal="center"/>
    </xf>
    <xf numFmtId="0" fontId="28" fillId="0" borderId="0" xfId="0" applyFont="1"/>
    <xf numFmtId="0" fontId="8" fillId="0" borderId="0" xfId="0" applyFont="1" applyAlignment="1">
      <alignment horizontal="right"/>
    </xf>
    <xf numFmtId="0" fontId="23" fillId="0" borderId="0" xfId="0" applyFont="1"/>
    <xf numFmtId="0" fontId="2" fillId="3" borderId="41" xfId="0" applyFont="1" applyFill="1" applyBorder="1"/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/>
    </xf>
    <xf numFmtId="37" fontId="23" fillId="0" borderId="0" xfId="0" applyNumberFormat="1" applyFont="1"/>
    <xf numFmtId="0" fontId="8" fillId="0" borderId="1" xfId="0" applyFont="1" applyBorder="1"/>
    <xf numFmtId="0" fontId="11" fillId="0" borderId="1" xfId="0" applyFont="1" applyBorder="1"/>
    <xf numFmtId="0" fontId="8" fillId="0" borderId="5" xfId="0" applyFont="1" applyBorder="1"/>
    <xf numFmtId="0" fontId="8" fillId="6" borderId="49" xfId="0" applyFont="1" applyFill="1" applyBorder="1"/>
    <xf numFmtId="0" fontId="8" fillId="0" borderId="49" xfId="0" applyFont="1" applyBorder="1"/>
    <xf numFmtId="0" fontId="11" fillId="0" borderId="49" xfId="0" applyFont="1" applyBorder="1" applyAlignment="1">
      <alignment horizontal="right"/>
    </xf>
    <xf numFmtId="10" fontId="29" fillId="0" borderId="0" xfId="0" applyNumberFormat="1" applyFont="1"/>
    <xf numFmtId="10" fontId="30" fillId="0" borderId="0" xfId="0" applyNumberFormat="1" applyFont="1"/>
    <xf numFmtId="1" fontId="18" fillId="0" borderId="0" xfId="2" applyNumberFormat="1" applyFont="1"/>
    <xf numFmtId="10" fontId="18" fillId="0" borderId="0" xfId="0" applyNumberFormat="1" applyFont="1"/>
    <xf numFmtId="10" fontId="17" fillId="0" borderId="0" xfId="0" applyNumberFormat="1" applyFont="1"/>
    <xf numFmtId="10" fontId="19" fillId="0" borderId="0" xfId="0" applyNumberFormat="1" applyFont="1"/>
    <xf numFmtId="10" fontId="20" fillId="0" borderId="0" xfId="0" applyNumberFormat="1" applyFont="1"/>
    <xf numFmtId="10" fontId="18" fillId="0" borderId="0" xfId="2" applyNumberFormat="1" applyFont="1"/>
    <xf numFmtId="10" fontId="10" fillId="0" borderId="0" xfId="0" applyNumberFormat="1" applyFont="1"/>
    <xf numFmtId="37" fontId="8" fillId="6" borderId="21" xfId="0" applyNumberFormat="1" applyFont="1" applyFill="1" applyBorder="1"/>
    <xf numFmtId="166" fontId="8" fillId="5" borderId="25" xfId="2" applyNumberFormat="1" applyFont="1" applyFill="1" applyBorder="1" applyAlignment="1">
      <alignment horizontal="center"/>
    </xf>
    <xf numFmtId="166" fontId="8" fillId="5" borderId="19" xfId="2" applyNumberFormat="1" applyFont="1" applyFill="1" applyBorder="1" applyAlignment="1">
      <alignment horizontal="center"/>
    </xf>
    <xf numFmtId="166" fontId="8" fillId="6" borderId="32" xfId="2" applyNumberFormat="1" applyFont="1" applyFill="1" applyBorder="1" applyAlignment="1">
      <alignment horizontal="center"/>
    </xf>
    <xf numFmtId="0" fontId="5" fillId="7" borderId="58" xfId="0" applyFont="1" applyFill="1" applyBorder="1" applyAlignment="1">
      <alignment horizontal="center"/>
    </xf>
    <xf numFmtId="166" fontId="8" fillId="5" borderId="32" xfId="2" applyNumberFormat="1" applyFont="1" applyFill="1" applyBorder="1" applyAlignment="1">
      <alignment horizontal="center"/>
    </xf>
    <xf numFmtId="166" fontId="29" fillId="2" borderId="1" xfId="2" applyNumberFormat="1" applyFont="1" applyFill="1" applyBorder="1" applyAlignment="1">
      <alignment horizontal="center"/>
    </xf>
    <xf numFmtId="166" fontId="29" fillId="2" borderId="2" xfId="2" applyNumberFormat="1" applyFont="1" applyFill="1" applyBorder="1" applyAlignment="1">
      <alignment horizontal="center"/>
    </xf>
    <xf numFmtId="166" fontId="29" fillId="2" borderId="5" xfId="2" applyNumberFormat="1" applyFont="1" applyFill="1" applyBorder="1" applyAlignment="1">
      <alignment horizontal="center"/>
    </xf>
    <xf numFmtId="166" fontId="29" fillId="2" borderId="12" xfId="2" applyNumberFormat="1" applyFont="1" applyFill="1" applyBorder="1" applyAlignment="1">
      <alignment horizontal="center"/>
    </xf>
    <xf numFmtId="166" fontId="8" fillId="6" borderId="47" xfId="2" applyNumberFormat="1" applyFont="1" applyFill="1" applyBorder="1" applyAlignment="1">
      <alignment horizontal="center"/>
    </xf>
    <xf numFmtId="166" fontId="8" fillId="6" borderId="48" xfId="2" applyNumberFormat="1" applyFont="1" applyFill="1" applyBorder="1" applyAlignment="1">
      <alignment horizontal="center"/>
    </xf>
    <xf numFmtId="166" fontId="10" fillId="0" borderId="50" xfId="2" applyNumberFormat="1" applyFont="1" applyBorder="1" applyAlignment="1">
      <alignment horizontal="center"/>
    </xf>
    <xf numFmtId="10" fontId="11" fillId="0" borderId="49" xfId="0" applyNumberFormat="1" applyFont="1" applyBorder="1" applyAlignment="1">
      <alignment horizontal="center"/>
    </xf>
    <xf numFmtId="10" fontId="8" fillId="0" borderId="49" xfId="0" applyNumberFormat="1" applyFont="1" applyBorder="1" applyAlignment="1">
      <alignment horizontal="center"/>
    </xf>
    <xf numFmtId="166" fontId="29" fillId="0" borderId="50" xfId="2" applyNumberFormat="1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9" fontId="10" fillId="0" borderId="50" xfId="2" applyFont="1" applyBorder="1" applyAlignment="1">
      <alignment horizontal="center"/>
    </xf>
    <xf numFmtId="10" fontId="8" fillId="0" borderId="10" xfId="0" applyNumberFormat="1" applyFont="1" applyBorder="1" applyAlignment="1">
      <alignment horizontal="center"/>
    </xf>
    <xf numFmtId="166" fontId="29" fillId="0" borderId="7" xfId="2" applyNumberFormat="1" applyFont="1" applyBorder="1" applyAlignment="1">
      <alignment horizontal="center"/>
    </xf>
    <xf numFmtId="0" fontId="2" fillId="3" borderId="59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165" fontId="10" fillId="0" borderId="15" xfId="1" applyNumberFormat="1" applyFont="1" applyFill="1" applyBorder="1"/>
    <xf numFmtId="165" fontId="10" fillId="0" borderId="2" xfId="1" applyNumberFormat="1" applyFont="1" applyFill="1" applyBorder="1"/>
    <xf numFmtId="165" fontId="10" fillId="0" borderId="12" xfId="1" applyNumberFormat="1" applyFont="1" applyFill="1" applyBorder="1"/>
    <xf numFmtId="164" fontId="11" fillId="5" borderId="60" xfId="2" applyNumberFormat="1" applyFont="1" applyFill="1" applyBorder="1" applyAlignment="1">
      <alignment horizontal="center"/>
    </xf>
    <xf numFmtId="164" fontId="11" fillId="5" borderId="61" xfId="2" applyNumberFormat="1" applyFont="1" applyFill="1" applyBorder="1" applyAlignment="1">
      <alignment horizontal="center"/>
    </xf>
    <xf numFmtId="164" fontId="11" fillId="5" borderId="55" xfId="2" applyNumberFormat="1" applyFont="1" applyFill="1" applyBorder="1" applyAlignment="1">
      <alignment horizontal="center"/>
    </xf>
    <xf numFmtId="165" fontId="8" fillId="5" borderId="20" xfId="1" applyNumberFormat="1" applyFont="1" applyFill="1" applyBorder="1"/>
    <xf numFmtId="165" fontId="8" fillId="5" borderId="25" xfId="1" applyNumberFormat="1" applyFont="1" applyFill="1" applyBorder="1"/>
    <xf numFmtId="165" fontId="8" fillId="5" borderId="19" xfId="1" applyNumberFormat="1" applyFont="1" applyFill="1" applyBorder="1"/>
    <xf numFmtId="0" fontId="2" fillId="4" borderId="49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165" fontId="8" fillId="6" borderId="57" xfId="1" applyNumberFormat="1" applyFont="1" applyFill="1" applyBorder="1" applyAlignment="1"/>
    <xf numFmtId="164" fontId="11" fillId="6" borderId="58" xfId="0" applyNumberFormat="1" applyFont="1" applyFill="1" applyBorder="1" applyAlignment="1">
      <alignment horizontal="center"/>
    </xf>
    <xf numFmtId="37" fontId="8" fillId="5" borderId="21" xfId="0" applyNumberFormat="1" applyFont="1" applyFill="1" applyBorder="1"/>
    <xf numFmtId="0" fontId="2" fillId="7" borderId="62" xfId="0" applyFont="1" applyFill="1" applyBorder="1"/>
    <xf numFmtId="0" fontId="3" fillId="7" borderId="63" xfId="0" applyFont="1" applyFill="1" applyBorder="1"/>
    <xf numFmtId="0" fontId="13" fillId="7" borderId="63" xfId="0" applyFont="1" applyFill="1" applyBorder="1"/>
    <xf numFmtId="0" fontId="3" fillId="7" borderId="64" xfId="0" applyFont="1" applyFill="1" applyBorder="1"/>
    <xf numFmtId="0" fontId="35" fillId="7" borderId="62" xfId="0" applyFont="1" applyFill="1" applyBorder="1"/>
    <xf numFmtId="0" fontId="36" fillId="7" borderId="63" xfId="0" applyFont="1" applyFill="1" applyBorder="1"/>
    <xf numFmtId="0" fontId="37" fillId="7" borderId="63" xfId="0" applyFont="1" applyFill="1" applyBorder="1"/>
    <xf numFmtId="0" fontId="36" fillId="7" borderId="64" xfId="0" applyFont="1" applyFill="1" applyBorder="1"/>
    <xf numFmtId="0" fontId="8" fillId="0" borderId="11" xfId="0" applyFont="1" applyBorder="1"/>
    <xf numFmtId="166" fontId="29" fillId="2" borderId="11" xfId="2" applyNumberFormat="1" applyFont="1" applyFill="1" applyBorder="1" applyAlignment="1">
      <alignment horizontal="center"/>
    </xf>
    <xf numFmtId="166" fontId="29" fillId="2" borderId="15" xfId="2" applyNumberFormat="1" applyFont="1" applyFill="1" applyBorder="1" applyAlignment="1">
      <alignment horizontal="center"/>
    </xf>
    <xf numFmtId="166" fontId="8" fillId="5" borderId="20" xfId="2" applyNumberFormat="1" applyFont="1" applyFill="1" applyBorder="1" applyAlignment="1">
      <alignment horizontal="center"/>
    </xf>
    <xf numFmtId="0" fontId="5" fillId="7" borderId="58" xfId="0" applyFont="1" applyFill="1" applyBorder="1"/>
    <xf numFmtId="0" fontId="8" fillId="6" borderId="41" xfId="0" applyFont="1" applyFill="1" applyBorder="1"/>
    <xf numFmtId="165" fontId="8" fillId="6" borderId="41" xfId="1" applyNumberFormat="1" applyFont="1" applyFill="1" applyBorder="1" applyAlignment="1"/>
    <xf numFmtId="165" fontId="8" fillId="6" borderId="48" xfId="1" applyNumberFormat="1" applyFont="1" applyFill="1" applyBorder="1" applyAlignment="1"/>
    <xf numFmtId="165" fontId="8" fillId="6" borderId="32" xfId="1" applyNumberFormat="1" applyFont="1" applyFill="1" applyBorder="1" applyAlignment="1"/>
    <xf numFmtId="164" fontId="11" fillId="6" borderId="43" xfId="0" applyNumberFormat="1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 vertical="center"/>
    </xf>
    <xf numFmtId="0" fontId="2" fillId="7" borderId="65" xfId="0" applyFont="1" applyFill="1" applyBorder="1" applyAlignment="1">
      <alignment horizontal="center" vertical="center" wrapText="1"/>
    </xf>
    <xf numFmtId="0" fontId="23" fillId="3" borderId="62" xfId="0" applyFont="1" applyFill="1" applyBorder="1" applyAlignment="1">
      <alignment horizontal="center" wrapText="1"/>
    </xf>
    <xf numFmtId="0" fontId="23" fillId="3" borderId="63" xfId="0" applyFont="1" applyFill="1" applyBorder="1" applyAlignment="1">
      <alignment horizontal="center" wrapText="1"/>
    </xf>
    <xf numFmtId="0" fontId="23" fillId="3" borderId="64" xfId="0" applyFont="1" applyFill="1" applyBorder="1" applyAlignment="1">
      <alignment horizontal="center" wrapText="1"/>
    </xf>
    <xf numFmtId="0" fontId="4" fillId="0" borderId="27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6" fillId="0" borderId="27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4" borderId="57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/>
    </xf>
    <xf numFmtId="0" fontId="2" fillId="4" borderId="58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7" borderId="44" xfId="0" applyFont="1" applyFill="1" applyBorder="1" applyAlignment="1">
      <alignment horizontal="center" vertical="center"/>
    </xf>
    <xf numFmtId="0" fontId="2" fillId="7" borderId="65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right"/>
    </xf>
    <xf numFmtId="0" fontId="11" fillId="6" borderId="42" xfId="0" applyFont="1" applyFill="1" applyBorder="1" applyAlignment="1">
      <alignment horizontal="right"/>
    </xf>
    <xf numFmtId="0" fontId="11" fillId="6" borderId="46" xfId="0" applyFont="1" applyFill="1" applyBorder="1" applyAlignment="1">
      <alignment horizontal="right"/>
    </xf>
    <xf numFmtId="14" fontId="6" fillId="0" borderId="0" xfId="0" applyNumberFormat="1" applyFont="1" applyAlignment="1">
      <alignment horizontal="center"/>
    </xf>
    <xf numFmtId="0" fontId="2" fillId="7" borderId="41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3" fillId="3" borderId="41" xfId="0" applyFont="1" applyFill="1" applyBorder="1" applyAlignment="1">
      <alignment horizontal="center" wrapText="1"/>
    </xf>
    <xf numFmtId="0" fontId="23" fillId="3" borderId="42" xfId="0" applyFont="1" applyFill="1" applyBorder="1" applyAlignment="1">
      <alignment horizontal="center" wrapText="1"/>
    </xf>
    <xf numFmtId="0" fontId="23" fillId="3" borderId="43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699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0046D-D6CF-442F-8315-E3029A306694}">
  <dimension ref="A1:V81"/>
  <sheetViews>
    <sheetView showGridLines="0" tabSelected="1" topLeftCell="A39" zoomScaleNormal="100" zoomScaleSheetLayoutView="90" workbookViewId="0">
      <selection activeCell="U12" sqref="U12"/>
    </sheetView>
  </sheetViews>
  <sheetFormatPr defaultColWidth="9.1796875" defaultRowHeight="13" x14ac:dyDescent="0.3"/>
  <cols>
    <col min="1" max="1" width="44.1796875" style="1" customWidth="1"/>
    <col min="2" max="2" width="10.26953125" style="1" customWidth="1"/>
    <col min="3" max="3" width="11.453125" style="1" customWidth="1"/>
    <col min="4" max="4" width="11" style="1" customWidth="1"/>
    <col min="5" max="5" width="10" style="1" customWidth="1"/>
    <col min="6" max="6" width="13" style="1" customWidth="1"/>
    <col min="7" max="7" width="12.453125" style="1" bestFit="1" customWidth="1"/>
    <col min="8" max="8" width="11" style="1" customWidth="1"/>
    <col min="9" max="9" width="10.1796875" style="1" customWidth="1"/>
    <col min="10" max="10" width="10.453125" style="1" customWidth="1"/>
    <col min="11" max="11" width="11" style="1" bestFit="1" customWidth="1"/>
    <col min="12" max="12" width="10.1796875" style="1" customWidth="1"/>
    <col min="13" max="13" width="9.81640625" style="1" bestFit="1" customWidth="1"/>
    <col min="14" max="14" width="11" style="1" customWidth="1"/>
    <col min="15" max="15" width="11.453125" style="1" customWidth="1"/>
    <col min="16" max="16" width="11" style="1" bestFit="1" customWidth="1"/>
    <col min="17" max="17" width="11.1796875" style="1" customWidth="1"/>
    <col min="18" max="19" width="9.1796875" style="1"/>
    <col min="20" max="20" width="9.81640625" style="1" bestFit="1" customWidth="1"/>
    <col min="21" max="16384" width="9.1796875" style="1"/>
  </cols>
  <sheetData>
    <row r="1" spans="1:22" ht="19.5" customHeight="1" x14ac:dyDescent="0.55000000000000004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22" ht="21" x14ac:dyDescent="0.5">
      <c r="A2" s="206" t="s">
        <v>90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</row>
    <row r="3" spans="1:22" ht="21.5" thickBot="1" x14ac:dyDescent="0.55000000000000004">
      <c r="A3" s="208" t="s">
        <v>2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</row>
    <row r="4" spans="1:22" ht="21.5" thickBot="1" x14ac:dyDescent="0.55000000000000004">
      <c r="A4" s="2" t="s">
        <v>3</v>
      </c>
      <c r="B4" s="3">
        <v>1</v>
      </c>
      <c r="C4" s="4">
        <v>3</v>
      </c>
      <c r="D4" s="4">
        <v>5</v>
      </c>
      <c r="E4" s="4">
        <v>7</v>
      </c>
      <c r="F4" s="5" t="s">
        <v>4</v>
      </c>
      <c r="G4" s="4">
        <v>29</v>
      </c>
      <c r="H4" s="4">
        <v>13</v>
      </c>
      <c r="I4" s="4">
        <v>15</v>
      </c>
      <c r="J4" s="4">
        <v>17</v>
      </c>
      <c r="K4" s="4">
        <v>19</v>
      </c>
      <c r="L4" s="4">
        <v>21</v>
      </c>
      <c r="M4" s="4">
        <v>23</v>
      </c>
      <c r="N4" s="4">
        <v>25</v>
      </c>
      <c r="O4" s="165">
        <v>27</v>
      </c>
      <c r="P4" s="210" t="s">
        <v>5</v>
      </c>
      <c r="Q4" s="212" t="s">
        <v>6</v>
      </c>
      <c r="R4" s="7"/>
    </row>
    <row r="5" spans="1:22" ht="31.5" thickBot="1" x14ac:dyDescent="0.55000000000000004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1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0" t="s">
        <v>17</v>
      </c>
      <c r="L5" s="10" t="s">
        <v>18</v>
      </c>
      <c r="M5" s="10" t="s">
        <v>19</v>
      </c>
      <c r="N5" s="10" t="s">
        <v>20</v>
      </c>
      <c r="O5" s="166" t="s">
        <v>21</v>
      </c>
      <c r="P5" s="211"/>
      <c r="Q5" s="213"/>
      <c r="R5" s="7"/>
    </row>
    <row r="6" spans="1:22" ht="14.5" x14ac:dyDescent="0.35">
      <c r="A6" s="17" t="s">
        <v>22</v>
      </c>
      <c r="B6" s="18">
        <v>4234</v>
      </c>
      <c r="C6" s="19">
        <v>0</v>
      </c>
      <c r="D6" s="19">
        <v>11170</v>
      </c>
      <c r="E6" s="19">
        <v>3494</v>
      </c>
      <c r="F6" s="19">
        <v>0</v>
      </c>
      <c r="G6" s="19">
        <v>0</v>
      </c>
      <c r="H6" s="19">
        <v>83242</v>
      </c>
      <c r="I6" s="19">
        <v>37991</v>
      </c>
      <c r="J6" s="19">
        <v>13124</v>
      </c>
      <c r="K6" s="19">
        <v>0</v>
      </c>
      <c r="L6" s="19">
        <v>20389</v>
      </c>
      <c r="M6" s="19">
        <v>0</v>
      </c>
      <c r="N6" s="19">
        <v>15941</v>
      </c>
      <c r="O6" s="168">
        <v>0</v>
      </c>
      <c r="P6" s="174">
        <f t="shared" ref="P6:P11" si="0">SUM(B6:O6)</f>
        <v>189585</v>
      </c>
      <c r="Q6" s="171">
        <f t="shared" ref="Q6:Q14" si="1">IF(P6=0,0,P6/$P$15)</f>
        <v>0.11849603138143178</v>
      </c>
    </row>
    <row r="7" spans="1:22" ht="21" x14ac:dyDescent="0.5">
      <c r="A7" s="17" t="s">
        <v>23</v>
      </c>
      <c r="B7" s="18">
        <v>2869</v>
      </c>
      <c r="C7" s="19">
        <v>17577</v>
      </c>
      <c r="D7" s="19">
        <v>8139</v>
      </c>
      <c r="E7" s="19">
        <v>1136</v>
      </c>
      <c r="F7" s="19">
        <v>5306</v>
      </c>
      <c r="G7" s="19">
        <v>2365</v>
      </c>
      <c r="H7" s="19">
        <v>165225</v>
      </c>
      <c r="I7" s="19">
        <v>19979</v>
      </c>
      <c r="J7" s="19">
        <v>7960</v>
      </c>
      <c r="K7" s="19">
        <v>61333</v>
      </c>
      <c r="L7" s="19">
        <v>13945</v>
      </c>
      <c r="M7" s="19">
        <v>9048</v>
      </c>
      <c r="N7" s="19">
        <v>27503</v>
      </c>
      <c r="O7" s="168">
        <v>42252</v>
      </c>
      <c r="P7" s="174">
        <f t="shared" si="0"/>
        <v>384637</v>
      </c>
      <c r="Q7" s="171">
        <f t="shared" si="1"/>
        <v>0.24040909366489846</v>
      </c>
      <c r="R7" s="15"/>
      <c r="S7" s="16"/>
      <c r="V7" s="16"/>
    </row>
    <row r="8" spans="1:22" ht="21" x14ac:dyDescent="0.5">
      <c r="A8" s="17" t="s">
        <v>24</v>
      </c>
      <c r="B8" s="18">
        <v>0</v>
      </c>
      <c r="C8" s="19">
        <v>0</v>
      </c>
      <c r="D8" s="19">
        <v>0</v>
      </c>
      <c r="E8" s="19">
        <v>972</v>
      </c>
      <c r="F8" s="19">
        <v>0</v>
      </c>
      <c r="G8" s="19">
        <v>0</v>
      </c>
      <c r="H8" s="19">
        <v>314833</v>
      </c>
      <c r="I8" s="19">
        <v>0</v>
      </c>
      <c r="J8" s="19">
        <v>0</v>
      </c>
      <c r="K8" s="19">
        <v>0</v>
      </c>
      <c r="L8" s="19">
        <v>14279</v>
      </c>
      <c r="M8" s="19">
        <v>0</v>
      </c>
      <c r="N8" s="19">
        <v>0</v>
      </c>
      <c r="O8" s="168">
        <v>0</v>
      </c>
      <c r="P8" s="174">
        <f t="shared" si="0"/>
        <v>330084</v>
      </c>
      <c r="Q8" s="171">
        <f t="shared" si="1"/>
        <v>0.20631191298102977</v>
      </c>
      <c r="R8" s="7"/>
      <c r="S8" s="16"/>
      <c r="V8" s="16"/>
    </row>
    <row r="9" spans="1:22" ht="21" x14ac:dyDescent="0.5">
      <c r="A9" s="17" t="s">
        <v>25</v>
      </c>
      <c r="B9" s="18">
        <v>0</v>
      </c>
      <c r="C9" s="19">
        <v>0</v>
      </c>
      <c r="D9" s="19">
        <v>0</v>
      </c>
      <c r="E9" s="19">
        <v>1127</v>
      </c>
      <c r="F9" s="19">
        <v>0</v>
      </c>
      <c r="G9" s="19">
        <v>0</v>
      </c>
      <c r="H9" s="19">
        <v>247808</v>
      </c>
      <c r="I9" s="19">
        <v>0</v>
      </c>
      <c r="J9" s="19">
        <v>0</v>
      </c>
      <c r="K9" s="19">
        <v>99711</v>
      </c>
      <c r="L9" s="19">
        <v>16661</v>
      </c>
      <c r="M9" s="19">
        <v>0</v>
      </c>
      <c r="N9" s="19">
        <v>0</v>
      </c>
      <c r="O9" s="168">
        <v>0</v>
      </c>
      <c r="P9" s="174">
        <f t="shared" si="0"/>
        <v>365307</v>
      </c>
      <c r="Q9" s="171">
        <f t="shared" si="1"/>
        <v>0.22832729243271724</v>
      </c>
      <c r="R9" s="15"/>
      <c r="S9" s="16"/>
      <c r="V9" s="16"/>
    </row>
    <row r="10" spans="1:22" ht="21" x14ac:dyDescent="0.5">
      <c r="A10" s="17" t="s">
        <v>26</v>
      </c>
      <c r="B10" s="18">
        <v>0</v>
      </c>
      <c r="C10" s="19">
        <v>18054</v>
      </c>
      <c r="D10" s="19">
        <v>0</v>
      </c>
      <c r="E10" s="19">
        <v>3106</v>
      </c>
      <c r="F10" s="19">
        <v>5116</v>
      </c>
      <c r="G10" s="19">
        <v>1764</v>
      </c>
      <c r="H10" s="19">
        <v>70242</v>
      </c>
      <c r="I10" s="19">
        <v>0</v>
      </c>
      <c r="J10" s="19">
        <v>0</v>
      </c>
      <c r="K10" s="19">
        <v>72837</v>
      </c>
      <c r="L10" s="19">
        <v>20805</v>
      </c>
      <c r="M10" s="19">
        <v>10208</v>
      </c>
      <c r="N10" s="19">
        <v>0</v>
      </c>
      <c r="O10" s="168">
        <v>39410</v>
      </c>
      <c r="P10" s="174">
        <f t="shared" si="0"/>
        <v>241542</v>
      </c>
      <c r="Q10" s="171">
        <f t="shared" si="1"/>
        <v>0.15097063803536037</v>
      </c>
      <c r="R10" s="15"/>
      <c r="S10" s="16"/>
      <c r="V10" s="16"/>
    </row>
    <row r="11" spans="1:22" ht="21" x14ac:dyDescent="0.5">
      <c r="A11" s="17" t="s">
        <v>27</v>
      </c>
      <c r="B11" s="18">
        <v>0</v>
      </c>
      <c r="C11" s="19">
        <v>0</v>
      </c>
      <c r="D11" s="19">
        <v>0</v>
      </c>
      <c r="E11" s="19">
        <v>377</v>
      </c>
      <c r="F11" s="19">
        <v>0</v>
      </c>
      <c r="G11" s="19">
        <v>0</v>
      </c>
      <c r="H11" s="19">
        <v>33367</v>
      </c>
      <c r="I11" s="19">
        <v>0</v>
      </c>
      <c r="J11" s="19">
        <v>0</v>
      </c>
      <c r="K11" s="19">
        <v>0</v>
      </c>
      <c r="L11" s="19">
        <v>3509</v>
      </c>
      <c r="M11" s="19">
        <v>0</v>
      </c>
      <c r="N11" s="19">
        <v>0</v>
      </c>
      <c r="O11" s="168">
        <v>0</v>
      </c>
      <c r="P11" s="174">
        <f t="shared" si="0"/>
        <v>37253</v>
      </c>
      <c r="Q11" s="171">
        <f t="shared" si="1"/>
        <v>2.3284187341047435E-2</v>
      </c>
      <c r="R11" s="15"/>
      <c r="S11" s="16"/>
      <c r="V11" s="16"/>
    </row>
    <row r="12" spans="1:22" ht="21" x14ac:dyDescent="0.5">
      <c r="A12" s="20" t="s">
        <v>28</v>
      </c>
      <c r="B12" s="18">
        <v>4</v>
      </c>
      <c r="C12" s="19">
        <v>197</v>
      </c>
      <c r="D12" s="19">
        <v>127</v>
      </c>
      <c r="E12" s="19">
        <v>100</v>
      </c>
      <c r="F12" s="19">
        <v>34</v>
      </c>
      <c r="G12" s="19">
        <v>3</v>
      </c>
      <c r="H12" s="19">
        <v>4539</v>
      </c>
      <c r="I12" s="19">
        <v>269</v>
      </c>
      <c r="J12" s="19">
        <v>111</v>
      </c>
      <c r="K12" s="19">
        <v>1380</v>
      </c>
      <c r="L12" s="19">
        <v>254</v>
      </c>
      <c r="M12" s="19">
        <v>30</v>
      </c>
      <c r="N12" s="19">
        <v>189</v>
      </c>
      <c r="O12" s="168">
        <v>126</v>
      </c>
      <c r="P12" s="174">
        <f>SUM(B12:O12)</f>
        <v>7363</v>
      </c>
      <c r="Q12" s="171">
        <f t="shared" si="1"/>
        <v>4.6020849701267621E-3</v>
      </c>
      <c r="R12" s="7"/>
      <c r="S12" s="16"/>
      <c r="V12" s="16"/>
    </row>
    <row r="13" spans="1:22" ht="16.5" x14ac:dyDescent="0.35">
      <c r="A13" s="17" t="s">
        <v>29</v>
      </c>
      <c r="B13" s="18">
        <v>198</v>
      </c>
      <c r="C13" s="19">
        <v>841</v>
      </c>
      <c r="D13" s="19">
        <v>701</v>
      </c>
      <c r="E13" s="19">
        <v>0</v>
      </c>
      <c r="F13" s="19">
        <v>201</v>
      </c>
      <c r="G13" s="19">
        <v>59</v>
      </c>
      <c r="H13" s="19">
        <v>0</v>
      </c>
      <c r="I13" s="19">
        <v>1976</v>
      </c>
      <c r="J13" s="19">
        <v>603</v>
      </c>
      <c r="K13" s="19">
        <v>9171</v>
      </c>
      <c r="L13" s="19">
        <v>0</v>
      </c>
      <c r="M13" s="19">
        <v>211</v>
      </c>
      <c r="N13" s="19">
        <v>1721</v>
      </c>
      <c r="O13" s="168">
        <v>1040</v>
      </c>
      <c r="P13" s="174">
        <f>SUM(B13:O13)</f>
        <v>16722</v>
      </c>
      <c r="Q13" s="171">
        <f t="shared" si="1"/>
        <v>1.0451726860037988E-2</v>
      </c>
    </row>
    <row r="14" spans="1:22" ht="21.5" thickBot="1" x14ac:dyDescent="0.55000000000000004">
      <c r="A14" s="21" t="s">
        <v>30</v>
      </c>
      <c r="B14" s="22">
        <v>0</v>
      </c>
      <c r="C14" s="23">
        <v>0</v>
      </c>
      <c r="D14" s="23">
        <v>0</v>
      </c>
      <c r="E14" s="23">
        <v>395</v>
      </c>
      <c r="F14" s="23">
        <v>0</v>
      </c>
      <c r="G14" s="23">
        <v>0</v>
      </c>
      <c r="H14" s="23">
        <v>25344</v>
      </c>
      <c r="I14" s="23">
        <v>0</v>
      </c>
      <c r="J14" s="23">
        <v>0</v>
      </c>
      <c r="K14" s="23">
        <v>0</v>
      </c>
      <c r="L14" s="23">
        <v>1695</v>
      </c>
      <c r="M14" s="23">
        <v>0</v>
      </c>
      <c r="N14" s="23">
        <v>0</v>
      </c>
      <c r="O14" s="169">
        <v>0</v>
      </c>
      <c r="P14" s="175">
        <f>SUM(B14:O14)</f>
        <v>27434</v>
      </c>
      <c r="Q14" s="172">
        <f t="shared" si="1"/>
        <v>1.7147032333350208E-2</v>
      </c>
      <c r="R14" s="7"/>
      <c r="V14" s="16"/>
    </row>
    <row r="15" spans="1:22" ht="21.5" thickBot="1" x14ac:dyDescent="0.55000000000000004">
      <c r="A15" s="24" t="s">
        <v>31</v>
      </c>
      <c r="B15" s="25">
        <f t="shared" ref="B15:Q15" si="2">SUM(B6:B14)</f>
        <v>7305</v>
      </c>
      <c r="C15" s="26">
        <f t="shared" si="2"/>
        <v>36669</v>
      </c>
      <c r="D15" s="26">
        <f t="shared" si="2"/>
        <v>20137</v>
      </c>
      <c r="E15" s="26">
        <f t="shared" si="2"/>
        <v>10707</v>
      </c>
      <c r="F15" s="26">
        <f t="shared" si="2"/>
        <v>10657</v>
      </c>
      <c r="G15" s="26">
        <f t="shared" si="2"/>
        <v>4191</v>
      </c>
      <c r="H15" s="26">
        <f t="shared" si="2"/>
        <v>944600</v>
      </c>
      <c r="I15" s="26">
        <f t="shared" si="2"/>
        <v>60215</v>
      </c>
      <c r="J15" s="26">
        <f t="shared" si="2"/>
        <v>21798</v>
      </c>
      <c r="K15" s="26">
        <f t="shared" si="2"/>
        <v>244432</v>
      </c>
      <c r="L15" s="26">
        <f t="shared" si="2"/>
        <v>91537</v>
      </c>
      <c r="M15" s="26">
        <f t="shared" si="2"/>
        <v>19497</v>
      </c>
      <c r="N15" s="26">
        <f t="shared" si="2"/>
        <v>45354</v>
      </c>
      <c r="O15" s="26">
        <f t="shared" si="2"/>
        <v>82828</v>
      </c>
      <c r="P15" s="178">
        <f t="shared" si="2"/>
        <v>1599927</v>
      </c>
      <c r="Q15" s="179">
        <f t="shared" si="2"/>
        <v>1</v>
      </c>
      <c r="R15" s="7"/>
      <c r="V15" s="16"/>
    </row>
    <row r="16" spans="1:22" ht="21.5" thickBot="1" x14ac:dyDescent="0.55000000000000004">
      <c r="A16" s="181" t="s">
        <v>32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3"/>
      <c r="Q16" s="184"/>
      <c r="R16" s="7"/>
      <c r="V16" s="16"/>
    </row>
    <row r="17" spans="1:22" s="28" customFormat="1" ht="21.5" thickBot="1" x14ac:dyDescent="0.4">
      <c r="A17" s="32"/>
      <c r="B17" s="33" t="s">
        <v>33</v>
      </c>
      <c r="C17" s="34">
        <v>8221</v>
      </c>
      <c r="D17" s="35" t="s">
        <v>34</v>
      </c>
      <c r="E17" s="36">
        <v>110404</v>
      </c>
      <c r="F17" s="35" t="s">
        <v>35</v>
      </c>
      <c r="G17" s="36">
        <v>19</v>
      </c>
      <c r="H17" s="35" t="s">
        <v>36</v>
      </c>
      <c r="I17" s="36">
        <v>8049</v>
      </c>
      <c r="J17" s="35" t="s">
        <v>37</v>
      </c>
      <c r="K17" s="36">
        <v>131548</v>
      </c>
      <c r="L17" s="35" t="s">
        <v>38</v>
      </c>
      <c r="M17" s="37">
        <v>0</v>
      </c>
      <c r="N17" s="35" t="s">
        <v>39</v>
      </c>
      <c r="O17" s="34">
        <v>65961</v>
      </c>
      <c r="P17" s="38">
        <f>E17+G17+I17+K17+M17+O17+C17</f>
        <v>324202</v>
      </c>
      <c r="Q17" s="39"/>
      <c r="R17" s="27"/>
    </row>
    <row r="18" spans="1:22" ht="16.5" thickBot="1" x14ac:dyDescent="0.45">
      <c r="A18" s="41"/>
      <c r="B18" s="41"/>
      <c r="C18" s="41"/>
      <c r="D18" s="42"/>
      <c r="E18" s="43"/>
      <c r="F18" s="42"/>
      <c r="G18" s="42"/>
      <c r="H18" s="42"/>
      <c r="I18" s="42"/>
      <c r="J18" s="42"/>
      <c r="K18" s="42"/>
      <c r="L18" s="44"/>
      <c r="M18" s="44"/>
      <c r="N18" s="44"/>
      <c r="O18" s="45" t="s">
        <v>40</v>
      </c>
      <c r="P18" s="46">
        <f>SUM(P15:P17)</f>
        <v>1924129</v>
      </c>
      <c r="Q18" s="47"/>
    </row>
    <row r="19" spans="1:22" x14ac:dyDescent="0.3">
      <c r="T19" s="40"/>
    </row>
    <row r="20" spans="1:22" ht="16" x14ac:dyDescent="0.4">
      <c r="A20" s="48" t="s">
        <v>41</v>
      </c>
      <c r="B20" s="28"/>
      <c r="D20" s="44"/>
      <c r="E20" s="49"/>
      <c r="F20" s="44"/>
      <c r="G20" s="44"/>
      <c r="H20" s="50"/>
      <c r="I20" s="44"/>
      <c r="J20" s="44"/>
      <c r="K20" s="44"/>
      <c r="L20" s="44"/>
      <c r="M20" s="44"/>
      <c r="N20" s="44"/>
      <c r="O20" s="44" t="s">
        <v>42</v>
      </c>
      <c r="P20" s="44"/>
      <c r="Q20" s="47"/>
      <c r="R20" s="1" t="s">
        <v>42</v>
      </c>
    </row>
    <row r="21" spans="1:22" ht="16" x14ac:dyDescent="0.4">
      <c r="A21" s="48" t="s">
        <v>43</v>
      </c>
      <c r="B21" s="28"/>
      <c r="C21" s="47"/>
      <c r="D21" s="44"/>
      <c r="E21" s="49"/>
      <c r="F21" s="44"/>
      <c r="G21" s="44"/>
      <c r="H21" s="50"/>
      <c r="I21" s="44"/>
      <c r="J21" s="44"/>
      <c r="K21" s="44"/>
      <c r="L21" s="44"/>
      <c r="M21" s="44"/>
      <c r="N21" s="44"/>
      <c r="O21" s="44" t="s">
        <v>42</v>
      </c>
      <c r="P21" s="44"/>
      <c r="Q21" s="47"/>
      <c r="T21" s="40"/>
    </row>
    <row r="22" spans="1:22" x14ac:dyDescent="0.3">
      <c r="V22" s="51"/>
    </row>
    <row r="23" spans="1:22" ht="16.5" thickBot="1" x14ac:dyDescent="0.45">
      <c r="A23" s="52"/>
      <c r="B23" s="47"/>
      <c r="C23" s="47"/>
      <c r="D23" s="44"/>
      <c r="E23" s="49"/>
      <c r="F23" s="44"/>
      <c r="G23" s="44"/>
      <c r="H23" s="50"/>
      <c r="I23" s="44"/>
      <c r="J23" s="44"/>
      <c r="K23" s="44"/>
      <c r="L23" s="44"/>
      <c r="M23" s="44"/>
      <c r="N23" s="44"/>
      <c r="O23" s="44" t="s">
        <v>42</v>
      </c>
      <c r="P23" s="44"/>
      <c r="Q23" s="47"/>
    </row>
    <row r="24" spans="1:22" ht="21.65" customHeight="1" thickBot="1" x14ac:dyDescent="0.55000000000000004">
      <c r="B24" s="201" t="s">
        <v>44</v>
      </c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3"/>
      <c r="Q24"/>
      <c r="R24" s="53"/>
    </row>
    <row r="25" spans="1:22" ht="58.5" thickBot="1" x14ac:dyDescent="0.35">
      <c r="B25" s="214" t="s">
        <v>45</v>
      </c>
      <c r="C25" s="215"/>
      <c r="D25" s="54" t="s">
        <v>46</v>
      </c>
      <c r="E25" s="54" t="s">
        <v>22</v>
      </c>
      <c r="F25" s="54" t="s">
        <v>47</v>
      </c>
      <c r="G25" s="54" t="s">
        <v>24</v>
      </c>
      <c r="H25" s="55" t="s">
        <v>48</v>
      </c>
      <c r="I25" s="55" t="s">
        <v>26</v>
      </c>
      <c r="J25" s="56" t="s">
        <v>27</v>
      </c>
      <c r="K25" s="57" t="s">
        <v>49</v>
      </c>
      <c r="L25" s="58" t="s">
        <v>50</v>
      </c>
      <c r="M25" s="59" t="s">
        <v>51</v>
      </c>
      <c r="N25" s="60" t="s">
        <v>52</v>
      </c>
      <c r="O25" s="57" t="s">
        <v>53</v>
      </c>
      <c r="P25" s="61" t="s">
        <v>54</v>
      </c>
    </row>
    <row r="26" spans="1:22" ht="18.649999999999999" customHeight="1" x14ac:dyDescent="0.3">
      <c r="B26" s="216" t="s">
        <v>55</v>
      </c>
      <c r="C26" s="217"/>
      <c r="D26" s="62" t="s">
        <v>56</v>
      </c>
      <c r="E26" s="63">
        <f>E6+H6+L6</f>
        <v>107125</v>
      </c>
      <c r="F26" s="63">
        <f>E7+H7+L7</f>
        <v>180306</v>
      </c>
      <c r="G26" s="63">
        <f>E8+H8+L8</f>
        <v>330084</v>
      </c>
      <c r="H26" s="63">
        <f>E9+H9+L9</f>
        <v>265596</v>
      </c>
      <c r="I26" s="63">
        <f>E10+H10+L10</f>
        <v>94153</v>
      </c>
      <c r="J26" s="64">
        <f>E11+H11+L11</f>
        <v>37253</v>
      </c>
      <c r="K26" s="65">
        <f>E26+F26+G26+H26+I26+J26</f>
        <v>1014517</v>
      </c>
      <c r="L26" s="66">
        <f>IF(K26=0,0,((K26/K29)))</f>
        <v>0.65520005063264974</v>
      </c>
      <c r="M26" s="67">
        <f>E12+H12+L12</f>
        <v>4893</v>
      </c>
      <c r="N26" s="68">
        <f>IF(M26=0,0,(M26/M$29))</f>
        <v>0.66453891077006655</v>
      </c>
      <c r="O26" s="69">
        <f>K26+M26</f>
        <v>1019410</v>
      </c>
      <c r="P26" s="70">
        <f>IF(O26=0,0,(O26/O$29))</f>
        <v>0.65524424867155895</v>
      </c>
    </row>
    <row r="27" spans="1:22" ht="44.15" customHeight="1" x14ac:dyDescent="0.5">
      <c r="B27" s="218" t="s">
        <v>57</v>
      </c>
      <c r="C27" s="219"/>
      <c r="D27" s="71" t="s">
        <v>58</v>
      </c>
      <c r="E27" s="72">
        <f>B6+D6+I6+J6+N6</f>
        <v>82460</v>
      </c>
      <c r="F27" s="73">
        <f>N7+B7+D7+I7+J7</f>
        <v>66450</v>
      </c>
      <c r="G27" s="72">
        <f>N8</f>
        <v>0</v>
      </c>
      <c r="H27" s="72">
        <f>D9+J9+N9</f>
        <v>0</v>
      </c>
      <c r="I27" s="72">
        <f>B10+D10+I10+J10+N10</f>
        <v>0</v>
      </c>
      <c r="J27" s="74">
        <v>0</v>
      </c>
      <c r="K27" s="75">
        <f>E27+F27+G27+H27+I27+J27</f>
        <v>148910</v>
      </c>
      <c r="L27" s="76">
        <f>IF(K27=0,0,((K27/K29)))</f>
        <v>9.6169743375131109E-2</v>
      </c>
      <c r="M27" s="77">
        <f>B12+D12+I12+J12+N12</f>
        <v>700</v>
      </c>
      <c r="N27" s="78">
        <f>IF(M27=0,0,(M27/M$29))</f>
        <v>9.5069944316175478E-2</v>
      </c>
      <c r="O27" s="79">
        <f>K27+M27</f>
        <v>149610</v>
      </c>
      <c r="P27" s="80">
        <f>IF(O27=0,0,(O27/O$29))</f>
        <v>9.6164538354295073E-2</v>
      </c>
      <c r="Q27" s="81"/>
    </row>
    <row r="28" spans="1:22" ht="48" customHeight="1" thickBot="1" x14ac:dyDescent="0.55000000000000004">
      <c r="B28" s="220" t="s">
        <v>59</v>
      </c>
      <c r="C28" s="221"/>
      <c r="D28" s="82" t="s">
        <v>60</v>
      </c>
      <c r="E28" s="83">
        <f>K6</f>
        <v>0</v>
      </c>
      <c r="F28" s="84">
        <f>C7+F7+K7+G7+M7+O7</f>
        <v>137881</v>
      </c>
      <c r="G28" s="84">
        <f>K8</f>
        <v>0</v>
      </c>
      <c r="H28" s="84">
        <f>C9+F9+K9+M9+G9+O9</f>
        <v>99711</v>
      </c>
      <c r="I28" s="84">
        <f>C10+F10+G10+K10+M10+O10</f>
        <v>147389</v>
      </c>
      <c r="J28" s="85">
        <v>0</v>
      </c>
      <c r="K28" s="86">
        <f>E28+F28+G28+H28+I28+J28</f>
        <v>384981</v>
      </c>
      <c r="L28" s="87">
        <f>IF(K28=0,0,((K28/K29)))</f>
        <v>0.24863020599221911</v>
      </c>
      <c r="M28" s="88">
        <f>C12+F12+G12+K12+M12+O12</f>
        <v>1770</v>
      </c>
      <c r="N28" s="89">
        <f>IF(M28=0,0,(M28/M$29))</f>
        <v>0.24039114491375799</v>
      </c>
      <c r="O28" s="75">
        <f>K28+M28</f>
        <v>386751</v>
      </c>
      <c r="P28" s="76">
        <f>IF(O28=0,0,(O28/O$29))</f>
        <v>0.24859121297414594</v>
      </c>
      <c r="Q28" s="81"/>
    </row>
    <row r="29" spans="1:22" ht="21.5" thickBot="1" x14ac:dyDescent="0.55000000000000004">
      <c r="B29" s="90"/>
      <c r="C29" s="91"/>
      <c r="D29" s="92" t="s">
        <v>61</v>
      </c>
      <c r="E29" s="93">
        <f t="shared" ref="E29:J29" si="3">SUM(E26:E28)</f>
        <v>189585</v>
      </c>
      <c r="F29" s="93">
        <f t="shared" si="3"/>
        <v>384637</v>
      </c>
      <c r="G29" s="93">
        <f t="shared" si="3"/>
        <v>330084</v>
      </c>
      <c r="H29" s="94">
        <f t="shared" si="3"/>
        <v>365307</v>
      </c>
      <c r="I29" s="95">
        <f t="shared" si="3"/>
        <v>241542</v>
      </c>
      <c r="J29" s="95">
        <f t="shared" si="3"/>
        <v>37253</v>
      </c>
      <c r="K29" s="96">
        <f>SUM(E29:J29)</f>
        <v>1548408</v>
      </c>
      <c r="L29" s="97">
        <f>SUM(L26:L28)</f>
        <v>0.99999999999999989</v>
      </c>
      <c r="M29" s="96">
        <f>SUM(M26:M28)</f>
        <v>7363</v>
      </c>
      <c r="N29" s="98">
        <f>SUM(N26:N28)</f>
        <v>1</v>
      </c>
      <c r="O29" s="96">
        <f>K29+M29</f>
        <v>1555771</v>
      </c>
      <c r="P29" s="98">
        <f>SUM(P26:P28)</f>
        <v>1</v>
      </c>
      <c r="Q29" s="81"/>
    </row>
    <row r="30" spans="1:22" ht="13.5" thickBot="1" x14ac:dyDescent="0.35">
      <c r="A30" s="99"/>
      <c r="B30" s="100"/>
      <c r="C30" s="100"/>
      <c r="G30" s="40"/>
    </row>
    <row r="31" spans="1:22" ht="21" customHeight="1" thickBot="1" x14ac:dyDescent="0.55000000000000004">
      <c r="B31" s="53"/>
      <c r="D31" s="101"/>
      <c r="E31" s="201" t="s">
        <v>62</v>
      </c>
      <c r="F31" s="202"/>
      <c r="G31" s="202"/>
      <c r="H31" s="202"/>
      <c r="I31" s="202"/>
      <c r="J31" s="202"/>
      <c r="K31" s="202"/>
      <c r="L31" s="203"/>
      <c r="M31"/>
      <c r="N31" s="102"/>
      <c r="O31" s="53"/>
      <c r="P31" s="53"/>
      <c r="Q31" s="53"/>
      <c r="R31" s="53"/>
    </row>
    <row r="32" spans="1:22" ht="73" thickBot="1" x14ac:dyDescent="0.35">
      <c r="E32" s="222" t="s">
        <v>63</v>
      </c>
      <c r="F32" s="223"/>
      <c r="G32" s="224"/>
      <c r="H32" s="199" t="s">
        <v>46</v>
      </c>
      <c r="I32" s="54" t="s">
        <v>64</v>
      </c>
      <c r="J32" s="200" t="s">
        <v>65</v>
      </c>
      <c r="K32" s="57" t="s">
        <v>66</v>
      </c>
      <c r="L32" s="58" t="s">
        <v>67</v>
      </c>
    </row>
    <row r="33" spans="1:18" ht="36" customHeight="1" x14ac:dyDescent="0.3">
      <c r="E33" s="225" t="s">
        <v>55</v>
      </c>
      <c r="F33" s="226"/>
      <c r="G33" s="227"/>
      <c r="H33" s="106" t="s">
        <v>56</v>
      </c>
      <c r="I33" s="107">
        <f>H13+E13+L13</f>
        <v>0</v>
      </c>
      <c r="J33" s="108">
        <f>H14+E14+L14</f>
        <v>27434</v>
      </c>
      <c r="K33" s="109">
        <f>I33+J33</f>
        <v>27434</v>
      </c>
      <c r="L33" s="110">
        <f>K33/K36</f>
        <v>0.62129721895099199</v>
      </c>
    </row>
    <row r="34" spans="1:18" ht="28" customHeight="1" x14ac:dyDescent="0.3">
      <c r="E34" s="228" t="s">
        <v>57</v>
      </c>
      <c r="F34" s="229"/>
      <c r="G34" s="230"/>
      <c r="H34" s="111" t="s">
        <v>58</v>
      </c>
      <c r="I34" s="112">
        <f>B13+D13+I13+J13+N13</f>
        <v>5199</v>
      </c>
      <c r="J34" s="113">
        <f>N14+B14+D14+I14+J14</f>
        <v>0</v>
      </c>
      <c r="K34" s="114">
        <f>SUM(I34:J34)</f>
        <v>5199</v>
      </c>
      <c r="L34" s="115">
        <f>K34/K36</f>
        <v>0.11774164326478848</v>
      </c>
    </row>
    <row r="35" spans="1:18" ht="32.5" customHeight="1" thickBot="1" x14ac:dyDescent="0.35">
      <c r="E35" s="231" t="s">
        <v>59</v>
      </c>
      <c r="F35" s="232"/>
      <c r="G35" s="233"/>
      <c r="H35" s="116" t="s">
        <v>60</v>
      </c>
      <c r="I35" s="117">
        <f>C13+F13+G13+K13+M13+O13</f>
        <v>11523</v>
      </c>
      <c r="J35" s="118">
        <f>C14+F14+G14+K14+M14+N14+O14</f>
        <v>0</v>
      </c>
      <c r="K35" s="119">
        <f>I35+J35</f>
        <v>11523</v>
      </c>
      <c r="L35" s="115">
        <f>K35/K36</f>
        <v>0.26096113778421959</v>
      </c>
    </row>
    <row r="36" spans="1:18" ht="15" thickBot="1" x14ac:dyDescent="0.4">
      <c r="E36" s="234" t="s">
        <v>61</v>
      </c>
      <c r="F36" s="235"/>
      <c r="G36" s="235"/>
      <c r="H36" s="236"/>
      <c r="I36" s="95">
        <f>I33+I34+I35</f>
        <v>16722</v>
      </c>
      <c r="J36" s="95">
        <f>J33+J34+J35</f>
        <v>27434</v>
      </c>
      <c r="K36" s="96">
        <f>SUM(I36:J36)</f>
        <v>44156</v>
      </c>
      <c r="L36" s="120">
        <f>SUM(L33:L35)</f>
        <v>1</v>
      </c>
    </row>
    <row r="37" spans="1:18" x14ac:dyDescent="0.3">
      <c r="A37" s="99"/>
      <c r="K37" s="40"/>
      <c r="Q37" s="16"/>
    </row>
    <row r="38" spans="1:18" x14ac:dyDescent="0.3">
      <c r="A38" s="1" t="s">
        <v>68</v>
      </c>
    </row>
    <row r="39" spans="1:18" ht="18.5" x14ac:dyDescent="0.45">
      <c r="A39" s="99" t="s">
        <v>69</v>
      </c>
      <c r="Q39" s="121"/>
    </row>
    <row r="40" spans="1:18" ht="19.5" customHeight="1" x14ac:dyDescent="0.55000000000000004">
      <c r="A40" s="205" t="s">
        <v>0</v>
      </c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</row>
    <row r="41" spans="1:18" ht="21" x14ac:dyDescent="0.5">
      <c r="A41" s="209" t="s">
        <v>70</v>
      </c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</row>
    <row r="42" spans="1:18" ht="21" x14ac:dyDescent="0.5">
      <c r="A42" s="237" t="str">
        <f>A63&amp;" to "&amp;A2</f>
        <v>April 1, 2025 to May 1, 2025</v>
      </c>
      <c r="B42" s="237"/>
      <c r="C42" s="237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</row>
    <row r="43" spans="1:18" ht="21.5" thickBot="1" x14ac:dyDescent="0.55000000000000004">
      <c r="A43" s="209" t="s">
        <v>71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</row>
    <row r="44" spans="1:18" ht="21.5" thickBot="1" x14ac:dyDescent="0.55000000000000004">
      <c r="A44" s="122" t="s">
        <v>3</v>
      </c>
      <c r="B44" s="3">
        <v>1</v>
      </c>
      <c r="C44" s="4">
        <v>3</v>
      </c>
      <c r="D44" s="4">
        <v>5</v>
      </c>
      <c r="E44" s="4">
        <v>7</v>
      </c>
      <c r="F44" s="5" t="s">
        <v>4</v>
      </c>
      <c r="G44" s="4">
        <v>29</v>
      </c>
      <c r="H44" s="4">
        <v>13</v>
      </c>
      <c r="I44" s="4">
        <v>15</v>
      </c>
      <c r="J44" s="4">
        <v>17</v>
      </c>
      <c r="K44" s="4">
        <v>19</v>
      </c>
      <c r="L44" s="4">
        <v>21</v>
      </c>
      <c r="M44" s="4">
        <v>23</v>
      </c>
      <c r="N44" s="4">
        <v>25</v>
      </c>
      <c r="O44" s="6">
        <v>27</v>
      </c>
      <c r="P44" s="210" t="s">
        <v>72</v>
      </c>
      <c r="R44" s="123"/>
    </row>
    <row r="45" spans="1:18" ht="33" thickBot="1" x14ac:dyDescent="0.55000000000000004">
      <c r="A45" s="124" t="s">
        <v>7</v>
      </c>
      <c r="B45" s="125" t="s">
        <v>8</v>
      </c>
      <c r="C45" s="126" t="s">
        <v>9</v>
      </c>
      <c r="D45" s="126" t="s">
        <v>10</v>
      </c>
      <c r="E45" s="126" t="s">
        <v>11</v>
      </c>
      <c r="F45" s="127" t="s">
        <v>12</v>
      </c>
      <c r="G45" s="126" t="s">
        <v>13</v>
      </c>
      <c r="H45" s="126" t="s">
        <v>14</v>
      </c>
      <c r="I45" s="126" t="s">
        <v>15</v>
      </c>
      <c r="J45" s="126" t="s">
        <v>16</v>
      </c>
      <c r="K45" s="126" t="s">
        <v>17</v>
      </c>
      <c r="L45" s="126" t="s">
        <v>18</v>
      </c>
      <c r="M45" s="126" t="s">
        <v>19</v>
      </c>
      <c r="N45" s="126" t="s">
        <v>20</v>
      </c>
      <c r="O45" s="128" t="s">
        <v>21</v>
      </c>
      <c r="P45" s="211"/>
      <c r="R45" s="123"/>
    </row>
    <row r="46" spans="1:18" ht="14.5" x14ac:dyDescent="0.35">
      <c r="A46" s="130" t="s">
        <v>22</v>
      </c>
      <c r="B46" s="151">
        <f t="shared" ref="B46:P54" si="4">IF(B67=0,0,(B6-B67)/B67)</f>
        <v>2.542988617098571E-2</v>
      </c>
      <c r="C46" s="151">
        <f t="shared" si="4"/>
        <v>0</v>
      </c>
      <c r="D46" s="151">
        <f t="shared" si="4"/>
        <v>9.5806218365871287E-3</v>
      </c>
      <c r="E46" s="151">
        <f t="shared" si="4"/>
        <v>-1.1435105774728416E-3</v>
      </c>
      <c r="F46" s="151">
        <f t="shared" si="4"/>
        <v>0</v>
      </c>
      <c r="G46" s="151">
        <f t="shared" si="4"/>
        <v>0</v>
      </c>
      <c r="H46" s="151">
        <f t="shared" si="4"/>
        <v>3.5927854938271604E-3</v>
      </c>
      <c r="I46" s="151">
        <f t="shared" si="4"/>
        <v>-5.4972382921913039E-3</v>
      </c>
      <c r="J46" s="151">
        <f t="shared" si="4"/>
        <v>9.1519219035997561E-4</v>
      </c>
      <c r="K46" s="151">
        <f t="shared" si="4"/>
        <v>0</v>
      </c>
      <c r="L46" s="151">
        <f t="shared" si="4"/>
        <v>-9.3771256437663979E-3</v>
      </c>
      <c r="M46" s="151">
        <f t="shared" si="4"/>
        <v>0</v>
      </c>
      <c r="N46" s="151">
        <f t="shared" si="4"/>
        <v>-2.4405506883604508E-3</v>
      </c>
      <c r="O46" s="152">
        <f t="shared" si="4"/>
        <v>0</v>
      </c>
      <c r="P46" s="146">
        <f t="shared" si="4"/>
        <v>3.9575747981636855E-4</v>
      </c>
    </row>
    <row r="47" spans="1:18" ht="21" x14ac:dyDescent="0.5">
      <c r="A47" s="130" t="s">
        <v>23</v>
      </c>
      <c r="B47" s="151">
        <f t="shared" si="4"/>
        <v>4.1757443718228031E-2</v>
      </c>
      <c r="C47" s="151">
        <f t="shared" si="4"/>
        <v>3.1389110832096795E-3</v>
      </c>
      <c r="D47" s="151">
        <f t="shared" si="4"/>
        <v>1.2439358129120538E-2</v>
      </c>
      <c r="E47" s="151">
        <f t="shared" si="4"/>
        <v>4.4208664898320073E-3</v>
      </c>
      <c r="F47" s="151">
        <f t="shared" si="4"/>
        <v>-3.0063885757234121E-3</v>
      </c>
      <c r="G47" s="151">
        <f t="shared" si="4"/>
        <v>5.9549128030625268E-3</v>
      </c>
      <c r="H47" s="151">
        <f t="shared" si="4"/>
        <v>-3.4500021110152779E-3</v>
      </c>
      <c r="I47" s="151">
        <f t="shared" si="4"/>
        <v>1.0418247104637637E-2</v>
      </c>
      <c r="J47" s="151">
        <f t="shared" si="4"/>
        <v>4.4164037854889588E-3</v>
      </c>
      <c r="K47" s="151">
        <f t="shared" si="4"/>
        <v>1.4205009306730236E-3</v>
      </c>
      <c r="L47" s="151">
        <f t="shared" si="4"/>
        <v>1.0141253169141615E-2</v>
      </c>
      <c r="M47" s="151">
        <f t="shared" si="4"/>
        <v>-7.3505211190345587E-3</v>
      </c>
      <c r="N47" s="151">
        <f t="shared" si="4"/>
        <v>-8.722292304919806E-3</v>
      </c>
      <c r="O47" s="152">
        <f t="shared" si="4"/>
        <v>3.9920159680638719E-3</v>
      </c>
      <c r="P47" s="146">
        <f t="shared" si="4"/>
        <v>7.2801208500061098E-5</v>
      </c>
      <c r="R47" s="129"/>
    </row>
    <row r="48" spans="1:18" ht="21" x14ac:dyDescent="0.5">
      <c r="A48" s="130" t="s">
        <v>24</v>
      </c>
      <c r="B48" s="151">
        <f t="shared" si="4"/>
        <v>0</v>
      </c>
      <c r="C48" s="151">
        <f t="shared" si="4"/>
        <v>0</v>
      </c>
      <c r="D48" s="151">
        <f t="shared" si="4"/>
        <v>0</v>
      </c>
      <c r="E48" s="151">
        <f t="shared" si="4"/>
        <v>-2.0533880903490761E-3</v>
      </c>
      <c r="F48" s="151">
        <f t="shared" si="4"/>
        <v>0</v>
      </c>
      <c r="G48" s="151">
        <f t="shared" si="4"/>
        <v>0</v>
      </c>
      <c r="H48" s="151">
        <f t="shared" si="4"/>
        <v>-5.1412500789989254E-3</v>
      </c>
      <c r="I48" s="151">
        <f t="shared" si="4"/>
        <v>0</v>
      </c>
      <c r="J48" s="151">
        <f t="shared" si="4"/>
        <v>0</v>
      </c>
      <c r="K48" s="151">
        <f t="shared" si="4"/>
        <v>0</v>
      </c>
      <c r="L48" s="151">
        <f t="shared" si="4"/>
        <v>9.8302687411598311E-3</v>
      </c>
      <c r="M48" s="151">
        <f t="shared" si="4"/>
        <v>0</v>
      </c>
      <c r="N48" s="151">
        <f t="shared" si="4"/>
        <v>0</v>
      </c>
      <c r="O48" s="152">
        <f t="shared" si="4"/>
        <v>0</v>
      </c>
      <c r="P48" s="146">
        <f t="shared" si="4"/>
        <v>-4.4937178427741625E-3</v>
      </c>
      <c r="R48" s="129"/>
    </row>
    <row r="49" spans="1:18" ht="21" x14ac:dyDescent="0.5">
      <c r="A49" s="130" t="s">
        <v>25</v>
      </c>
      <c r="B49" s="151">
        <f t="shared" si="4"/>
        <v>0</v>
      </c>
      <c r="C49" s="151">
        <f t="shared" si="4"/>
        <v>0</v>
      </c>
      <c r="D49" s="151">
        <f t="shared" si="4"/>
        <v>0</v>
      </c>
      <c r="E49" s="151">
        <f t="shared" si="4"/>
        <v>-7.048458149779736E-3</v>
      </c>
      <c r="F49" s="151">
        <f t="shared" si="4"/>
        <v>0</v>
      </c>
      <c r="G49" s="151">
        <f t="shared" si="4"/>
        <v>0</v>
      </c>
      <c r="H49" s="151">
        <f t="shared" si="4"/>
        <v>-6.2837092731829573E-3</v>
      </c>
      <c r="I49" s="151">
        <f t="shared" si="4"/>
        <v>0</v>
      </c>
      <c r="J49" s="151">
        <f t="shared" si="4"/>
        <v>0</v>
      </c>
      <c r="K49" s="151">
        <f t="shared" si="4"/>
        <v>-4.2243393852238005E-3</v>
      </c>
      <c r="L49" s="151">
        <f t="shared" si="4"/>
        <v>2.1051365331408636E-3</v>
      </c>
      <c r="M49" s="151">
        <f t="shared" si="4"/>
        <v>0</v>
      </c>
      <c r="N49" s="151">
        <f t="shared" si="4"/>
        <v>0</v>
      </c>
      <c r="O49" s="152">
        <f t="shared" si="4"/>
        <v>0</v>
      </c>
      <c r="P49" s="146">
        <f t="shared" si="4"/>
        <v>-5.3448416696163584E-3</v>
      </c>
      <c r="R49" s="129"/>
    </row>
    <row r="50" spans="1:18" ht="21" x14ac:dyDescent="0.5">
      <c r="A50" s="130" t="s">
        <v>26</v>
      </c>
      <c r="B50" s="151">
        <f t="shared" si="4"/>
        <v>0</v>
      </c>
      <c r="C50" s="151">
        <f t="shared" si="4"/>
        <v>-7.4766355140186919E-3</v>
      </c>
      <c r="D50" s="151">
        <f t="shared" si="4"/>
        <v>0</v>
      </c>
      <c r="E50" s="151">
        <f t="shared" si="4"/>
        <v>-1.3028280902446775E-2</v>
      </c>
      <c r="F50" s="151">
        <f t="shared" si="4"/>
        <v>-1.1018751208196405E-2</v>
      </c>
      <c r="G50" s="151">
        <f t="shared" si="4"/>
        <v>-3.3898305084745762E-3</v>
      </c>
      <c r="H50" s="151">
        <f t="shared" si="4"/>
        <v>-2.1167478797005299E-3</v>
      </c>
      <c r="I50" s="151">
        <f t="shared" si="4"/>
        <v>0</v>
      </c>
      <c r="J50" s="151">
        <f t="shared" si="4"/>
        <v>0</v>
      </c>
      <c r="K50" s="151">
        <f t="shared" si="4"/>
        <v>-5.7468126347975648E-3</v>
      </c>
      <c r="L50" s="151">
        <f t="shared" si="4"/>
        <v>-3.5442310455481582E-3</v>
      </c>
      <c r="M50" s="151">
        <f t="shared" si="4"/>
        <v>-2.9302598163703846E-3</v>
      </c>
      <c r="N50" s="151">
        <f t="shared" si="4"/>
        <v>0</v>
      </c>
      <c r="O50" s="152">
        <f t="shared" si="4"/>
        <v>-4.4460162683777095E-3</v>
      </c>
      <c r="P50" s="146">
        <f t="shared" si="4"/>
        <v>-4.4924000131886972E-3</v>
      </c>
      <c r="R50" s="129"/>
    </row>
    <row r="51" spans="1:18" ht="21" x14ac:dyDescent="0.5">
      <c r="A51" s="130" t="s">
        <v>27</v>
      </c>
      <c r="B51" s="151">
        <f t="shared" si="4"/>
        <v>0</v>
      </c>
      <c r="C51" s="151">
        <f t="shared" si="4"/>
        <v>0</v>
      </c>
      <c r="D51" s="151">
        <f t="shared" si="4"/>
        <v>0</v>
      </c>
      <c r="E51" s="151">
        <f t="shared" si="4"/>
        <v>-1.3089005235602094E-2</v>
      </c>
      <c r="F51" s="151">
        <f t="shared" si="4"/>
        <v>0</v>
      </c>
      <c r="G51" s="151">
        <f t="shared" si="4"/>
        <v>0</v>
      </c>
      <c r="H51" s="151">
        <f t="shared" si="4"/>
        <v>5.6974931030346644E-4</v>
      </c>
      <c r="I51" s="151">
        <f t="shared" si="4"/>
        <v>0</v>
      </c>
      <c r="J51" s="151">
        <f t="shared" si="4"/>
        <v>0</v>
      </c>
      <c r="K51" s="151">
        <f t="shared" si="4"/>
        <v>0</v>
      </c>
      <c r="L51" s="151">
        <f t="shared" si="4"/>
        <v>5.7323015190599022E-3</v>
      </c>
      <c r="M51" s="151">
        <f t="shared" si="4"/>
        <v>0</v>
      </c>
      <c r="N51" s="151">
        <f t="shared" si="4"/>
        <v>0</v>
      </c>
      <c r="O51" s="152">
        <f t="shared" si="4"/>
        <v>0</v>
      </c>
      <c r="P51" s="146">
        <f t="shared" si="4"/>
        <v>9.1351191595690374E-4</v>
      </c>
      <c r="R51" s="129"/>
    </row>
    <row r="52" spans="1:18" ht="21" x14ac:dyDescent="0.5">
      <c r="A52" s="131" t="s">
        <v>28</v>
      </c>
      <c r="B52" s="151">
        <f t="shared" si="4"/>
        <v>0</v>
      </c>
      <c r="C52" s="151">
        <f t="shared" si="4"/>
        <v>-1.4999999999999999E-2</v>
      </c>
      <c r="D52" s="151">
        <f t="shared" si="4"/>
        <v>-3.0534351145038167E-2</v>
      </c>
      <c r="E52" s="151">
        <f t="shared" si="4"/>
        <v>-8.2568807339449546E-2</v>
      </c>
      <c r="F52" s="151">
        <f t="shared" si="4"/>
        <v>-5.5555555555555552E-2</v>
      </c>
      <c r="G52" s="151">
        <f t="shared" si="4"/>
        <v>0.5</v>
      </c>
      <c r="H52" s="151">
        <f t="shared" si="4"/>
        <v>-1.6468039003250272E-2</v>
      </c>
      <c r="I52" s="151">
        <f t="shared" si="4"/>
        <v>3.7313432835820895E-3</v>
      </c>
      <c r="J52" s="151">
        <f t="shared" si="4"/>
        <v>-8.9285714285714281E-3</v>
      </c>
      <c r="K52" s="151">
        <f t="shared" si="4"/>
        <v>-1.6393442622950821E-2</v>
      </c>
      <c r="L52" s="151">
        <f t="shared" si="4"/>
        <v>0</v>
      </c>
      <c r="M52" s="151">
        <f t="shared" si="4"/>
        <v>-0.11764705882352941</v>
      </c>
      <c r="N52" s="151">
        <f t="shared" si="4"/>
        <v>-3.0769230769230771E-2</v>
      </c>
      <c r="O52" s="152">
        <f t="shared" si="4"/>
        <v>-3.8167938931297711E-2</v>
      </c>
      <c r="P52" s="146">
        <f t="shared" si="4"/>
        <v>-1.7480651187616759E-2</v>
      </c>
      <c r="R52" s="129"/>
    </row>
    <row r="53" spans="1:18" ht="16.5" x14ac:dyDescent="0.35">
      <c r="A53" s="130" t="s">
        <v>29</v>
      </c>
      <c r="B53" s="151">
        <f t="shared" si="4"/>
        <v>5.076142131979695E-3</v>
      </c>
      <c r="C53" s="151">
        <f t="shared" si="4"/>
        <v>-3.5545023696682463E-3</v>
      </c>
      <c r="D53" s="151">
        <f t="shared" si="4"/>
        <v>8.6330935251798559E-3</v>
      </c>
      <c r="E53" s="151">
        <f t="shared" si="4"/>
        <v>0</v>
      </c>
      <c r="F53" s="151">
        <f t="shared" si="4"/>
        <v>-1.4705882352941176E-2</v>
      </c>
      <c r="G53" s="151">
        <f t="shared" si="4"/>
        <v>0</v>
      </c>
      <c r="H53" s="151">
        <f t="shared" si="4"/>
        <v>0</v>
      </c>
      <c r="I53" s="151">
        <f t="shared" si="4"/>
        <v>2.0283975659229209E-3</v>
      </c>
      <c r="J53" s="151">
        <f t="shared" si="4"/>
        <v>-3.3057851239669421E-3</v>
      </c>
      <c r="K53" s="151">
        <f t="shared" si="4"/>
        <v>2.8430836522689994E-3</v>
      </c>
      <c r="L53" s="151">
        <f t="shared" si="4"/>
        <v>0</v>
      </c>
      <c r="M53" s="151">
        <f t="shared" si="4"/>
        <v>1.4423076923076924E-2</v>
      </c>
      <c r="N53" s="151">
        <f t="shared" si="4"/>
        <v>-5.7770075101097633E-3</v>
      </c>
      <c r="O53" s="152">
        <f t="shared" si="4"/>
        <v>9.6246390760346492E-4</v>
      </c>
      <c r="P53" s="146">
        <f t="shared" si="4"/>
        <v>1.3773279837115994E-3</v>
      </c>
    </row>
    <row r="54" spans="1:18" ht="21.5" thickBot="1" x14ac:dyDescent="0.55000000000000004">
      <c r="A54" s="132" t="s">
        <v>30</v>
      </c>
      <c r="B54" s="153">
        <f t="shared" si="4"/>
        <v>0</v>
      </c>
      <c r="C54" s="153">
        <f t="shared" si="4"/>
        <v>0</v>
      </c>
      <c r="D54" s="153">
        <f t="shared" si="4"/>
        <v>0</v>
      </c>
      <c r="E54" s="153">
        <f t="shared" si="4"/>
        <v>-1.0025062656641603E-2</v>
      </c>
      <c r="F54" s="153">
        <f t="shared" si="4"/>
        <v>0</v>
      </c>
      <c r="G54" s="153">
        <f t="shared" si="4"/>
        <v>0</v>
      </c>
      <c r="H54" s="153">
        <f t="shared" si="4"/>
        <v>-1.1835720203574388E-4</v>
      </c>
      <c r="I54" s="153">
        <f t="shared" si="4"/>
        <v>0</v>
      </c>
      <c r="J54" s="153">
        <f t="shared" si="4"/>
        <v>0</v>
      </c>
      <c r="K54" s="153">
        <f t="shared" si="4"/>
        <v>0</v>
      </c>
      <c r="L54" s="153">
        <f t="shared" si="4"/>
        <v>1.6796640671865627E-2</v>
      </c>
      <c r="M54" s="153">
        <f t="shared" si="4"/>
        <v>0</v>
      </c>
      <c r="N54" s="153">
        <f t="shared" si="4"/>
        <v>0</v>
      </c>
      <c r="O54" s="154">
        <f t="shared" si="4"/>
        <v>0</v>
      </c>
      <c r="P54" s="147">
        <f t="shared" si="4"/>
        <v>7.6605989858826102E-4</v>
      </c>
      <c r="R54" s="129"/>
    </row>
    <row r="55" spans="1:18" ht="21.5" thickBot="1" x14ac:dyDescent="0.55000000000000004">
      <c r="A55" s="133" t="s">
        <v>31</v>
      </c>
      <c r="B55" s="155">
        <f t="shared" ref="B55:P55" si="5">IF(B15=0,0,(B15-B76)/B76)</f>
        <v>3.1197063805759456E-2</v>
      </c>
      <c r="C55" s="155">
        <f t="shared" si="5"/>
        <v>-2.3669604962455108E-3</v>
      </c>
      <c r="D55" s="155">
        <f t="shared" si="5"/>
        <v>1.0437051532941943E-2</v>
      </c>
      <c r="E55" s="155">
        <f t="shared" si="5"/>
        <v>-6.3109048723897915E-3</v>
      </c>
      <c r="F55" s="155">
        <f t="shared" si="5"/>
        <v>-7.2659524918490918E-3</v>
      </c>
      <c r="G55" s="155">
        <f t="shared" si="5"/>
        <v>2.152080344332855E-3</v>
      </c>
      <c r="H55" s="155">
        <f t="shared" si="5"/>
        <v>-3.8775589832928566E-3</v>
      </c>
      <c r="I55" s="155">
        <f t="shared" si="5"/>
        <v>1.6607433487228882E-5</v>
      </c>
      <c r="J55" s="155">
        <f t="shared" si="5"/>
        <v>2.0226165302932794E-3</v>
      </c>
      <c r="K55" s="155">
        <f t="shared" si="5"/>
        <v>-3.0752163663504443E-3</v>
      </c>
      <c r="L55" s="155">
        <f t="shared" si="5"/>
        <v>1.0389099101069531E-3</v>
      </c>
      <c r="M55" s="155">
        <f t="shared" si="5"/>
        <v>-5.001275835672365E-3</v>
      </c>
      <c r="N55" s="155">
        <f t="shared" si="5"/>
        <v>-6.5058815798120524E-3</v>
      </c>
      <c r="O55" s="156">
        <f t="shared" si="5"/>
        <v>-1.4485755673587639E-4</v>
      </c>
      <c r="P55" s="148">
        <f t="shared" si="5"/>
        <v>-2.8003889255930493E-3</v>
      </c>
      <c r="R55" s="129"/>
    </row>
    <row r="56" spans="1:18" ht="21.5" thickBot="1" x14ac:dyDescent="0.55000000000000004">
      <c r="A56" s="29" t="s">
        <v>32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1"/>
      <c r="M56" s="30"/>
      <c r="N56" s="30"/>
      <c r="O56" s="31"/>
      <c r="P56" s="149"/>
      <c r="R56" s="129"/>
    </row>
    <row r="57" spans="1:18" ht="21.5" thickBot="1" x14ac:dyDescent="0.55000000000000004">
      <c r="A57" s="134"/>
      <c r="B57" s="135" t="s">
        <v>33</v>
      </c>
      <c r="C57" s="157">
        <f>(C17-C78)/C78</f>
        <v>-2.1847311566937735E-3</v>
      </c>
      <c r="D57" s="158" t="s">
        <v>34</v>
      </c>
      <c r="E57" s="157">
        <f>(E17-E78)/E78</f>
        <v>-4.0674284224703483E-2</v>
      </c>
      <c r="F57" s="159" t="s">
        <v>35</v>
      </c>
      <c r="G57" s="157">
        <f>(G17-G78)/G78</f>
        <v>-0.64150943396226412</v>
      </c>
      <c r="H57" s="158" t="s">
        <v>36</v>
      </c>
      <c r="I57" s="160">
        <f>(I17-I78)/I78</f>
        <v>-1.781574130567419E-2</v>
      </c>
      <c r="J57" s="159" t="s">
        <v>37</v>
      </c>
      <c r="K57" s="160">
        <f>(K17-K78)/K78</f>
        <v>-2.1618259464625702E-3</v>
      </c>
      <c r="L57" s="161" t="s">
        <v>38</v>
      </c>
      <c r="M57" s="162">
        <f>IF(M78=0,0,(M17-M78)/M78)</f>
        <v>0</v>
      </c>
      <c r="N57" s="163" t="s">
        <v>39</v>
      </c>
      <c r="O57" s="164">
        <f>(O17-O78)/O78</f>
        <v>6.0678691160631669E-4</v>
      </c>
      <c r="P57" s="150">
        <f>IF(P17=0,0,(P17-P78)/P78)</f>
        <v>-1.5559050910040506E-2</v>
      </c>
      <c r="R57" s="129"/>
    </row>
    <row r="58" spans="1:18" ht="15" thickBot="1" x14ac:dyDescent="0.4">
      <c r="A58" s="52"/>
      <c r="B58" s="136"/>
      <c r="C58" s="136"/>
      <c r="D58" s="136"/>
      <c r="E58" s="136"/>
      <c r="F58" s="136"/>
      <c r="G58" s="136"/>
      <c r="H58" s="137"/>
      <c r="I58" s="136"/>
      <c r="J58" s="136"/>
      <c r="K58" s="136"/>
      <c r="L58" s="136"/>
      <c r="M58" s="136"/>
      <c r="N58" s="136"/>
      <c r="O58" s="45" t="s">
        <v>40</v>
      </c>
      <c r="P58" s="148">
        <f>IF(P18=0,0,(P18-P79)/P79)</f>
        <v>-4.9732488134429237E-3</v>
      </c>
      <c r="Q58"/>
    </row>
    <row r="60" spans="1:18" x14ac:dyDescent="0.3">
      <c r="Q60" s="138"/>
    </row>
    <row r="61" spans="1:18" ht="16" x14ac:dyDescent="0.4">
      <c r="A61" s="52"/>
      <c r="B61" s="139"/>
      <c r="C61" s="139"/>
      <c r="D61" s="140"/>
      <c r="E61" s="141"/>
      <c r="F61" s="140"/>
      <c r="G61" s="140"/>
      <c r="H61" s="142"/>
      <c r="I61" s="140"/>
      <c r="J61" s="140"/>
      <c r="K61" s="140"/>
      <c r="L61" s="140"/>
      <c r="M61" s="140"/>
      <c r="N61" s="140"/>
      <c r="O61" s="140"/>
      <c r="P61" s="140"/>
      <c r="Q61" s="143"/>
    </row>
    <row r="62" spans="1:18" ht="19.5" customHeight="1" x14ac:dyDescent="0.55000000000000004">
      <c r="A62" s="205" t="s">
        <v>0</v>
      </c>
      <c r="B62" s="205"/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205"/>
      <c r="Q62" s="205"/>
      <c r="R62" s="205"/>
    </row>
    <row r="63" spans="1:18" ht="18" customHeight="1" x14ac:dyDescent="0.5">
      <c r="A63" s="206" t="s">
        <v>1</v>
      </c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</row>
    <row r="64" spans="1:18" ht="18" customHeight="1" thickBot="1" x14ac:dyDescent="0.55000000000000004">
      <c r="A64" s="209" t="s">
        <v>2</v>
      </c>
      <c r="B64" s="209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</row>
    <row r="65" spans="1:18" ht="21.5" thickBot="1" x14ac:dyDescent="0.55000000000000004">
      <c r="A65" s="122" t="s">
        <v>3</v>
      </c>
      <c r="B65" s="3">
        <v>1</v>
      </c>
      <c r="C65" s="4">
        <v>3</v>
      </c>
      <c r="D65" s="4">
        <v>5</v>
      </c>
      <c r="E65" s="4">
        <v>7</v>
      </c>
      <c r="F65" s="5" t="s">
        <v>4</v>
      </c>
      <c r="G65" s="4">
        <v>29</v>
      </c>
      <c r="H65" s="4">
        <v>13</v>
      </c>
      <c r="I65" s="4">
        <v>15</v>
      </c>
      <c r="J65" s="4">
        <v>17</v>
      </c>
      <c r="K65" s="4">
        <v>19</v>
      </c>
      <c r="L65" s="4">
        <v>21</v>
      </c>
      <c r="M65" s="4">
        <v>23</v>
      </c>
      <c r="N65" s="4">
        <v>25</v>
      </c>
      <c r="O65" s="165">
        <v>27</v>
      </c>
      <c r="P65" s="210" t="s">
        <v>5</v>
      </c>
      <c r="Q65" s="212" t="s">
        <v>6</v>
      </c>
      <c r="R65" s="123"/>
    </row>
    <row r="66" spans="1:18" ht="30" thickBot="1" x14ac:dyDescent="0.55000000000000004">
      <c r="A66" s="8" t="s">
        <v>7</v>
      </c>
      <c r="B66" s="9" t="s">
        <v>8</v>
      </c>
      <c r="C66" s="10" t="s">
        <v>9</v>
      </c>
      <c r="D66" s="10" t="s">
        <v>10</v>
      </c>
      <c r="E66" s="10" t="s">
        <v>11</v>
      </c>
      <c r="F66" s="11" t="s">
        <v>74</v>
      </c>
      <c r="G66" s="10" t="s">
        <v>13</v>
      </c>
      <c r="H66" s="10" t="s">
        <v>14</v>
      </c>
      <c r="I66" s="10" t="s">
        <v>15</v>
      </c>
      <c r="J66" s="10" t="s">
        <v>16</v>
      </c>
      <c r="K66" s="10" t="s">
        <v>17</v>
      </c>
      <c r="L66" s="10" t="s">
        <v>18</v>
      </c>
      <c r="M66" s="10" t="s">
        <v>19</v>
      </c>
      <c r="N66" s="10" t="s">
        <v>20</v>
      </c>
      <c r="O66" s="166" t="s">
        <v>21</v>
      </c>
      <c r="P66" s="211"/>
      <c r="Q66" s="213"/>
      <c r="R66" s="123"/>
    </row>
    <row r="67" spans="1:18" ht="14.5" x14ac:dyDescent="0.35">
      <c r="A67" s="17" t="s">
        <v>22</v>
      </c>
      <c r="B67" s="18">
        <v>4129</v>
      </c>
      <c r="C67" s="19">
        <v>0</v>
      </c>
      <c r="D67" s="19">
        <v>11064</v>
      </c>
      <c r="E67" s="19">
        <v>3498</v>
      </c>
      <c r="F67" s="19">
        <v>0</v>
      </c>
      <c r="G67" s="19">
        <v>0</v>
      </c>
      <c r="H67" s="19">
        <v>82944</v>
      </c>
      <c r="I67" s="19">
        <v>38201</v>
      </c>
      <c r="J67" s="19">
        <v>13112</v>
      </c>
      <c r="K67" s="19">
        <v>0</v>
      </c>
      <c r="L67" s="19">
        <v>20582</v>
      </c>
      <c r="M67" s="19">
        <v>0</v>
      </c>
      <c r="N67" s="19">
        <v>15980</v>
      </c>
      <c r="O67" s="168">
        <v>0</v>
      </c>
      <c r="P67" s="174">
        <f t="shared" ref="P67:P73" si="6">SUM(B67:O67)</f>
        <v>189510</v>
      </c>
      <c r="Q67" s="171">
        <f t="shared" ref="Q67:Q75" si="7">IF(P67=0,0,P67/$P$76)</f>
        <v>0.11811745054287531</v>
      </c>
    </row>
    <row r="68" spans="1:18" ht="21" x14ac:dyDescent="0.5">
      <c r="A68" s="17" t="s">
        <v>23</v>
      </c>
      <c r="B68" s="18">
        <v>2754</v>
      </c>
      <c r="C68" s="19">
        <v>17522</v>
      </c>
      <c r="D68" s="19">
        <v>8039</v>
      </c>
      <c r="E68" s="19">
        <v>1131</v>
      </c>
      <c r="F68" s="19">
        <v>5322</v>
      </c>
      <c r="G68" s="19">
        <v>2351</v>
      </c>
      <c r="H68" s="19">
        <v>165797</v>
      </c>
      <c r="I68" s="19">
        <v>19773</v>
      </c>
      <c r="J68" s="19">
        <v>7925</v>
      </c>
      <c r="K68" s="19">
        <v>61246</v>
      </c>
      <c r="L68" s="19">
        <v>13805</v>
      </c>
      <c r="M68" s="19">
        <v>9115</v>
      </c>
      <c r="N68" s="19">
        <v>27745</v>
      </c>
      <c r="O68" s="168">
        <v>42084</v>
      </c>
      <c r="P68" s="174">
        <f t="shared" si="6"/>
        <v>384609</v>
      </c>
      <c r="Q68" s="171">
        <f t="shared" si="7"/>
        <v>0.23971840291195573</v>
      </c>
      <c r="R68" s="123"/>
    </row>
    <row r="69" spans="1:18" ht="21" x14ac:dyDescent="0.5">
      <c r="A69" s="17" t="s">
        <v>24</v>
      </c>
      <c r="B69" s="18">
        <v>0</v>
      </c>
      <c r="C69" s="19">
        <v>0</v>
      </c>
      <c r="D69" s="19">
        <v>0</v>
      </c>
      <c r="E69" s="19">
        <v>974</v>
      </c>
      <c r="F69" s="19">
        <v>0</v>
      </c>
      <c r="G69" s="19">
        <v>0</v>
      </c>
      <c r="H69" s="19">
        <v>316460</v>
      </c>
      <c r="I69" s="19">
        <v>0</v>
      </c>
      <c r="J69" s="19">
        <v>0</v>
      </c>
      <c r="K69" s="19">
        <v>0</v>
      </c>
      <c r="L69" s="19">
        <v>14140</v>
      </c>
      <c r="M69" s="19">
        <v>0</v>
      </c>
      <c r="N69" s="19">
        <v>0</v>
      </c>
      <c r="O69" s="168">
        <v>0</v>
      </c>
      <c r="P69" s="174">
        <f>SUM(B69:O69)</f>
        <v>331574</v>
      </c>
      <c r="Q69" s="171">
        <f t="shared" si="7"/>
        <v>0.20666284389374354</v>
      </c>
      <c r="R69" s="123"/>
    </row>
    <row r="70" spans="1:18" ht="21" x14ac:dyDescent="0.5">
      <c r="A70" s="17" t="s">
        <v>25</v>
      </c>
      <c r="B70" s="18">
        <v>0</v>
      </c>
      <c r="C70" s="19">
        <v>0</v>
      </c>
      <c r="D70" s="19">
        <v>0</v>
      </c>
      <c r="E70" s="19">
        <v>1135</v>
      </c>
      <c r="F70" s="19">
        <v>0</v>
      </c>
      <c r="G70" s="19">
        <v>0</v>
      </c>
      <c r="H70" s="19">
        <v>249375</v>
      </c>
      <c r="I70" s="19">
        <v>0</v>
      </c>
      <c r="J70" s="19">
        <v>0</v>
      </c>
      <c r="K70" s="19">
        <v>100134</v>
      </c>
      <c r="L70" s="19">
        <v>16626</v>
      </c>
      <c r="M70" s="19">
        <v>0</v>
      </c>
      <c r="N70" s="19">
        <v>0</v>
      </c>
      <c r="O70" s="168">
        <v>0</v>
      </c>
      <c r="P70" s="174">
        <f t="shared" si="6"/>
        <v>367270</v>
      </c>
      <c r="Q70" s="171">
        <f t="shared" si="7"/>
        <v>0.22891138230637864</v>
      </c>
      <c r="R70" s="123"/>
    </row>
    <row r="71" spans="1:18" ht="21" x14ac:dyDescent="0.5">
      <c r="A71" s="17" t="s">
        <v>26</v>
      </c>
      <c r="B71" s="18">
        <v>0</v>
      </c>
      <c r="C71" s="19">
        <v>18190</v>
      </c>
      <c r="D71" s="19">
        <v>0</v>
      </c>
      <c r="E71" s="19">
        <v>3147</v>
      </c>
      <c r="F71" s="19">
        <v>5173</v>
      </c>
      <c r="G71" s="19">
        <v>1770</v>
      </c>
      <c r="H71" s="19">
        <v>70391</v>
      </c>
      <c r="I71" s="19">
        <v>0</v>
      </c>
      <c r="J71" s="19">
        <v>0</v>
      </c>
      <c r="K71" s="19">
        <v>73258</v>
      </c>
      <c r="L71" s="19">
        <v>20879</v>
      </c>
      <c r="M71" s="19">
        <v>10238</v>
      </c>
      <c r="N71" s="19">
        <v>0</v>
      </c>
      <c r="O71" s="168">
        <v>39586</v>
      </c>
      <c r="P71" s="174">
        <f t="shared" si="6"/>
        <v>242632</v>
      </c>
      <c r="Q71" s="171">
        <f t="shared" si="7"/>
        <v>0.15122723476396455</v>
      </c>
      <c r="R71" s="123"/>
    </row>
    <row r="72" spans="1:18" ht="21" x14ac:dyDescent="0.5">
      <c r="A72" s="17" t="s">
        <v>27</v>
      </c>
      <c r="B72" s="18">
        <v>0</v>
      </c>
      <c r="C72" s="19">
        <v>0</v>
      </c>
      <c r="D72" s="19">
        <v>0</v>
      </c>
      <c r="E72" s="19">
        <v>382</v>
      </c>
      <c r="F72" s="19">
        <v>0</v>
      </c>
      <c r="G72" s="19">
        <v>0</v>
      </c>
      <c r="H72" s="19">
        <v>33348</v>
      </c>
      <c r="I72" s="19">
        <v>0</v>
      </c>
      <c r="J72" s="19">
        <v>0</v>
      </c>
      <c r="K72" s="19">
        <v>0</v>
      </c>
      <c r="L72" s="19">
        <v>3489</v>
      </c>
      <c r="M72" s="19">
        <v>0</v>
      </c>
      <c r="N72" s="19">
        <v>0</v>
      </c>
      <c r="O72" s="168">
        <v>0</v>
      </c>
      <c r="P72" s="174">
        <f t="shared" si="6"/>
        <v>37219</v>
      </c>
      <c r="Q72" s="171">
        <f t="shared" si="7"/>
        <v>2.3197791102080503E-2</v>
      </c>
      <c r="R72" s="123"/>
    </row>
    <row r="73" spans="1:18" ht="21" x14ac:dyDescent="0.5">
      <c r="A73" s="20" t="s">
        <v>28</v>
      </c>
      <c r="B73" s="18">
        <v>4</v>
      </c>
      <c r="C73" s="19">
        <v>200</v>
      </c>
      <c r="D73" s="19">
        <v>131</v>
      </c>
      <c r="E73" s="19">
        <v>109</v>
      </c>
      <c r="F73" s="19">
        <v>36</v>
      </c>
      <c r="G73" s="19">
        <v>2</v>
      </c>
      <c r="H73" s="19">
        <v>4615</v>
      </c>
      <c r="I73" s="19">
        <v>268</v>
      </c>
      <c r="J73" s="19">
        <v>112</v>
      </c>
      <c r="K73" s="19">
        <v>1403</v>
      </c>
      <c r="L73" s="19">
        <v>254</v>
      </c>
      <c r="M73" s="19">
        <v>34</v>
      </c>
      <c r="N73" s="19">
        <v>195</v>
      </c>
      <c r="O73" s="168">
        <v>131</v>
      </c>
      <c r="P73" s="174">
        <f t="shared" si="6"/>
        <v>7494</v>
      </c>
      <c r="Q73" s="171">
        <f t="shared" si="7"/>
        <v>4.6708467857543533E-3</v>
      </c>
      <c r="R73" s="123"/>
    </row>
    <row r="74" spans="1:18" ht="15" x14ac:dyDescent="0.35">
      <c r="A74" s="17" t="s">
        <v>75</v>
      </c>
      <c r="B74" s="18">
        <v>197</v>
      </c>
      <c r="C74" s="19">
        <v>844</v>
      </c>
      <c r="D74" s="19">
        <v>695</v>
      </c>
      <c r="E74" s="19">
        <v>0</v>
      </c>
      <c r="F74" s="19">
        <v>204</v>
      </c>
      <c r="G74" s="19">
        <v>59</v>
      </c>
      <c r="H74" s="19">
        <v>0</v>
      </c>
      <c r="I74" s="19">
        <v>1972</v>
      </c>
      <c r="J74" s="19">
        <v>605</v>
      </c>
      <c r="K74" s="19">
        <v>9145</v>
      </c>
      <c r="L74" s="19">
        <v>0</v>
      </c>
      <c r="M74" s="19">
        <v>208</v>
      </c>
      <c r="N74" s="19">
        <v>1731</v>
      </c>
      <c r="O74" s="168">
        <v>1039</v>
      </c>
      <c r="P74" s="174">
        <f>SUM(B74:O74)</f>
        <v>16699</v>
      </c>
      <c r="Q74" s="171">
        <f t="shared" si="7"/>
        <v>1.0408122561424066E-2</v>
      </c>
    </row>
    <row r="75" spans="1:18" ht="21.5" thickBot="1" x14ac:dyDescent="0.55000000000000004">
      <c r="A75" s="21" t="s">
        <v>76</v>
      </c>
      <c r="B75" s="22">
        <v>0</v>
      </c>
      <c r="C75" s="23">
        <v>0</v>
      </c>
      <c r="D75" s="23">
        <v>0</v>
      </c>
      <c r="E75" s="23">
        <v>399</v>
      </c>
      <c r="F75" s="23">
        <v>0</v>
      </c>
      <c r="G75" s="23">
        <v>0</v>
      </c>
      <c r="H75" s="23">
        <v>25347</v>
      </c>
      <c r="I75" s="23">
        <v>0</v>
      </c>
      <c r="J75" s="23">
        <v>0</v>
      </c>
      <c r="K75" s="23">
        <v>0</v>
      </c>
      <c r="L75" s="23">
        <v>1667</v>
      </c>
      <c r="M75" s="23">
        <v>0</v>
      </c>
      <c r="N75" s="23">
        <v>0</v>
      </c>
      <c r="O75" s="169">
        <v>0</v>
      </c>
      <c r="P75" s="175">
        <f>SUM(B75:O75)</f>
        <v>27413</v>
      </c>
      <c r="Q75" s="172">
        <f t="shared" si="7"/>
        <v>1.7085925131823339E-2</v>
      </c>
      <c r="R75" s="123"/>
    </row>
    <row r="76" spans="1:18" ht="21.5" thickBot="1" x14ac:dyDescent="0.55000000000000004">
      <c r="A76" s="24" t="s">
        <v>31</v>
      </c>
      <c r="B76" s="25">
        <f>SUM(B67:B75)</f>
        <v>7084</v>
      </c>
      <c r="C76" s="26">
        <f t="shared" ref="C76:O76" si="8">SUM(C67:C75)</f>
        <v>36756</v>
      </c>
      <c r="D76" s="26">
        <f t="shared" si="8"/>
        <v>19929</v>
      </c>
      <c r="E76" s="26">
        <f t="shared" si="8"/>
        <v>10775</v>
      </c>
      <c r="F76" s="26">
        <f t="shared" si="8"/>
        <v>10735</v>
      </c>
      <c r="G76" s="26">
        <f t="shared" si="8"/>
        <v>4182</v>
      </c>
      <c r="H76" s="26">
        <f t="shared" si="8"/>
        <v>948277</v>
      </c>
      <c r="I76" s="26">
        <f t="shared" si="8"/>
        <v>60214</v>
      </c>
      <c r="J76" s="26">
        <f t="shared" si="8"/>
        <v>21754</v>
      </c>
      <c r="K76" s="26">
        <f t="shared" si="8"/>
        <v>245186</v>
      </c>
      <c r="L76" s="26">
        <f t="shared" si="8"/>
        <v>91442</v>
      </c>
      <c r="M76" s="26">
        <f t="shared" si="8"/>
        <v>19595</v>
      </c>
      <c r="N76" s="26">
        <f t="shared" si="8"/>
        <v>45651</v>
      </c>
      <c r="O76" s="26">
        <f t="shared" si="8"/>
        <v>82840</v>
      </c>
      <c r="P76" s="178">
        <f t="shared" ref="P76:Q76" si="9">SUM(P67:P75)</f>
        <v>1604420</v>
      </c>
      <c r="Q76" s="179">
        <f t="shared" si="9"/>
        <v>1</v>
      </c>
      <c r="R76" s="123"/>
    </row>
    <row r="77" spans="1:18" ht="21.5" thickBot="1" x14ac:dyDescent="0.55000000000000004">
      <c r="A77" s="181" t="s">
        <v>32</v>
      </c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3"/>
      <c r="Q77" s="184"/>
      <c r="R77" s="123"/>
    </row>
    <row r="78" spans="1:18" ht="21.5" thickBot="1" x14ac:dyDescent="0.55000000000000004">
      <c r="A78" s="32"/>
      <c r="B78" s="33" t="s">
        <v>33</v>
      </c>
      <c r="C78" s="34">
        <v>8239</v>
      </c>
      <c r="D78" s="35" t="s">
        <v>34</v>
      </c>
      <c r="E78" s="36">
        <v>115085</v>
      </c>
      <c r="F78" s="35" t="s">
        <v>35</v>
      </c>
      <c r="G78" s="36">
        <v>53</v>
      </c>
      <c r="H78" s="35" t="s">
        <v>36</v>
      </c>
      <c r="I78" s="36">
        <v>8195</v>
      </c>
      <c r="J78" s="35" t="s">
        <v>37</v>
      </c>
      <c r="K78" s="36">
        <v>131833</v>
      </c>
      <c r="L78" s="35" t="s">
        <v>38</v>
      </c>
      <c r="M78" s="37">
        <v>0</v>
      </c>
      <c r="N78" s="35" t="s">
        <v>39</v>
      </c>
      <c r="O78" s="34">
        <v>65921</v>
      </c>
      <c r="P78" s="180">
        <f>C78+E78+G78+I78+K78+M78+O78</f>
        <v>329326</v>
      </c>
      <c r="Q78" s="144"/>
      <c r="R78" s="123"/>
    </row>
    <row r="79" spans="1:18" ht="16.5" thickBot="1" x14ac:dyDescent="0.45">
      <c r="A79" s="41"/>
      <c r="B79" s="41"/>
      <c r="C79" s="41"/>
      <c r="D79" s="42"/>
      <c r="E79" s="43"/>
      <c r="F79" s="42"/>
      <c r="G79" s="42"/>
      <c r="H79" s="42"/>
      <c r="I79" s="42"/>
      <c r="J79" s="42"/>
      <c r="K79" s="42"/>
      <c r="L79" s="44"/>
      <c r="M79" s="44"/>
      <c r="N79" s="44"/>
      <c r="O79" s="45" t="s">
        <v>40</v>
      </c>
      <c r="P79" s="145">
        <f>SUM(P76:P78)</f>
        <v>1933746</v>
      </c>
      <c r="Q79" s="47"/>
    </row>
    <row r="80" spans="1:18" ht="16" x14ac:dyDescent="0.4">
      <c r="A80" s="28" t="s">
        <v>41</v>
      </c>
      <c r="B80" s="28"/>
      <c r="D80" s="44"/>
      <c r="E80" s="49"/>
      <c r="F80" s="44"/>
      <c r="G80" s="44"/>
      <c r="H80" s="50"/>
      <c r="I80" s="44"/>
      <c r="J80" s="44"/>
      <c r="K80" s="44"/>
      <c r="L80" s="44"/>
      <c r="M80" s="44"/>
      <c r="N80" s="44"/>
      <c r="O80" s="44" t="s">
        <v>42</v>
      </c>
      <c r="P80" s="44"/>
      <c r="Q80" s="47"/>
    </row>
    <row r="81" spans="1:18" ht="16" x14ac:dyDescent="0.4">
      <c r="A81" s="28" t="s">
        <v>43</v>
      </c>
      <c r="B81" s="28"/>
      <c r="C81" s="47"/>
      <c r="D81" s="44"/>
      <c r="E81" s="49"/>
      <c r="F81" s="44"/>
      <c r="G81" s="44"/>
      <c r="H81" s="50"/>
      <c r="I81" s="44"/>
      <c r="J81" s="44"/>
      <c r="K81" s="44"/>
      <c r="L81" s="44"/>
      <c r="M81" s="44"/>
      <c r="N81" s="44"/>
      <c r="O81" s="44" t="s">
        <v>42</v>
      </c>
      <c r="P81" s="44"/>
      <c r="Q81" s="47"/>
      <c r="R81" s="1" t="s">
        <v>42</v>
      </c>
    </row>
  </sheetData>
  <mergeCells count="26">
    <mergeCell ref="P65:P66"/>
    <mergeCell ref="Q65:Q66"/>
    <mergeCell ref="A42:R42"/>
    <mergeCell ref="A43:R43"/>
    <mergeCell ref="P44:P45"/>
    <mergeCell ref="A62:R62"/>
    <mergeCell ref="A63:R63"/>
    <mergeCell ref="A64:R64"/>
    <mergeCell ref="E33:G33"/>
    <mergeCell ref="E34:G34"/>
    <mergeCell ref="E35:G35"/>
    <mergeCell ref="E36:H36"/>
    <mergeCell ref="A40:R40"/>
    <mergeCell ref="A41:R41"/>
    <mergeCell ref="B25:C25"/>
    <mergeCell ref="B26:C26"/>
    <mergeCell ref="B27:C27"/>
    <mergeCell ref="B28:C28"/>
    <mergeCell ref="E31:L31"/>
    <mergeCell ref="E32:G32"/>
    <mergeCell ref="A1:R1"/>
    <mergeCell ref="A2:R2"/>
    <mergeCell ref="A3:R3"/>
    <mergeCell ref="P4:P5"/>
    <mergeCell ref="Q4:Q5"/>
    <mergeCell ref="B24:P24"/>
  </mergeCells>
  <pageMargins left="0.7" right="0.7" top="0.75" bottom="0.75" header="0.3" footer="0.3"/>
  <pageSetup scale="47" orientation="landscape" horizontalDpi="1200" verticalDpi="1200"/>
  <rowBreaks count="1" manualBreakCount="1">
    <brk id="39" max="16383" man="1"/>
  </rowBreaks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B398A-D3B7-4E4B-B594-57DE2A192B71}">
  <dimension ref="A1:V81"/>
  <sheetViews>
    <sheetView showGridLines="0" topLeftCell="A28" zoomScaleNormal="100" zoomScaleSheetLayoutView="90" workbookViewId="0">
      <selection activeCell="A31" sqref="A31"/>
    </sheetView>
  </sheetViews>
  <sheetFormatPr defaultColWidth="9.1796875" defaultRowHeight="13" x14ac:dyDescent="0.3"/>
  <cols>
    <col min="1" max="1" width="44.1796875" style="1" customWidth="1"/>
    <col min="2" max="2" width="10.26953125" style="1" customWidth="1"/>
    <col min="3" max="3" width="11.453125" style="1" customWidth="1"/>
    <col min="4" max="4" width="11" style="1" customWidth="1"/>
    <col min="5" max="5" width="10" style="1" customWidth="1"/>
    <col min="6" max="6" width="13" style="1" customWidth="1"/>
    <col min="7" max="7" width="12.453125" style="1" bestFit="1" customWidth="1"/>
    <col min="8" max="8" width="11" style="1" customWidth="1"/>
    <col min="9" max="9" width="10.1796875" style="1" customWidth="1"/>
    <col min="10" max="10" width="10.453125" style="1" customWidth="1"/>
    <col min="11" max="11" width="11" style="1" bestFit="1" customWidth="1"/>
    <col min="12" max="12" width="10.1796875" style="1" customWidth="1"/>
    <col min="13" max="13" width="9.81640625" style="1" bestFit="1" customWidth="1"/>
    <col min="14" max="14" width="11" style="1" customWidth="1"/>
    <col min="15" max="15" width="11.453125" style="1" customWidth="1"/>
    <col min="16" max="16" width="11" style="1" bestFit="1" customWidth="1"/>
    <col min="17" max="17" width="11.1796875" style="1" customWidth="1"/>
    <col min="18" max="19" width="9.1796875" style="1"/>
    <col min="20" max="20" width="9.81640625" style="1" bestFit="1" customWidth="1"/>
    <col min="21" max="16384" width="9.1796875" style="1"/>
  </cols>
  <sheetData>
    <row r="1" spans="1:22" ht="19.5" customHeight="1" x14ac:dyDescent="0.55000000000000004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22" ht="21" x14ac:dyDescent="0.5">
      <c r="A2" s="206" t="s">
        <v>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</row>
    <row r="3" spans="1:22" ht="21.5" thickBot="1" x14ac:dyDescent="0.55000000000000004">
      <c r="A3" s="208" t="s">
        <v>2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</row>
    <row r="4" spans="1:22" ht="21.5" thickBot="1" x14ac:dyDescent="0.55000000000000004">
      <c r="A4" s="2" t="s">
        <v>3</v>
      </c>
      <c r="B4" s="3">
        <v>1</v>
      </c>
      <c r="C4" s="4">
        <v>3</v>
      </c>
      <c r="D4" s="4">
        <v>5</v>
      </c>
      <c r="E4" s="4">
        <v>7</v>
      </c>
      <c r="F4" s="5" t="s">
        <v>4</v>
      </c>
      <c r="G4" s="4">
        <v>29</v>
      </c>
      <c r="H4" s="4">
        <v>13</v>
      </c>
      <c r="I4" s="4">
        <v>15</v>
      </c>
      <c r="J4" s="4">
        <v>17</v>
      </c>
      <c r="K4" s="4">
        <v>19</v>
      </c>
      <c r="L4" s="4">
        <v>21</v>
      </c>
      <c r="M4" s="4">
        <v>23</v>
      </c>
      <c r="N4" s="4">
        <v>25</v>
      </c>
      <c r="O4" s="165">
        <v>27</v>
      </c>
      <c r="P4" s="210" t="s">
        <v>5</v>
      </c>
      <c r="Q4" s="212" t="s">
        <v>6</v>
      </c>
      <c r="R4" s="7"/>
    </row>
    <row r="5" spans="1:22" ht="31.5" thickBot="1" x14ac:dyDescent="0.55000000000000004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1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0" t="s">
        <v>17</v>
      </c>
      <c r="L5" s="10" t="s">
        <v>18</v>
      </c>
      <c r="M5" s="10" t="s">
        <v>19</v>
      </c>
      <c r="N5" s="10" t="s">
        <v>20</v>
      </c>
      <c r="O5" s="166" t="s">
        <v>21</v>
      </c>
      <c r="P5" s="211"/>
      <c r="Q5" s="213"/>
      <c r="R5" s="7"/>
    </row>
    <row r="6" spans="1:22" ht="14.5" x14ac:dyDescent="0.35">
      <c r="A6" s="17" t="s">
        <v>22</v>
      </c>
      <c r="B6" s="18">
        <v>4129</v>
      </c>
      <c r="C6" s="19">
        <v>0</v>
      </c>
      <c r="D6" s="19">
        <v>11064</v>
      </c>
      <c r="E6" s="19">
        <v>3498</v>
      </c>
      <c r="F6" s="19">
        <v>0</v>
      </c>
      <c r="G6" s="19">
        <v>0</v>
      </c>
      <c r="H6" s="19">
        <v>82944</v>
      </c>
      <c r="I6" s="19">
        <v>38201</v>
      </c>
      <c r="J6" s="19">
        <v>13112</v>
      </c>
      <c r="K6" s="19">
        <v>0</v>
      </c>
      <c r="L6" s="19">
        <v>20582</v>
      </c>
      <c r="M6" s="19">
        <v>0</v>
      </c>
      <c r="N6" s="19">
        <v>15980</v>
      </c>
      <c r="O6" s="168">
        <v>0</v>
      </c>
      <c r="P6" s="174">
        <f t="shared" ref="P6:P11" si="0">SUM(B6:O6)</f>
        <v>189510</v>
      </c>
      <c r="Q6" s="171">
        <f t="shared" ref="Q6:Q14" si="1">IF(P6=0,0,P6/$P$15)</f>
        <v>0.11811745054287531</v>
      </c>
    </row>
    <row r="7" spans="1:22" ht="21" x14ac:dyDescent="0.5">
      <c r="A7" s="17" t="s">
        <v>23</v>
      </c>
      <c r="B7" s="18">
        <v>2754</v>
      </c>
      <c r="C7" s="19">
        <v>17522</v>
      </c>
      <c r="D7" s="19">
        <v>8039</v>
      </c>
      <c r="E7" s="19">
        <v>1131</v>
      </c>
      <c r="F7" s="19">
        <v>5322</v>
      </c>
      <c r="G7" s="19">
        <v>2351</v>
      </c>
      <c r="H7" s="19">
        <v>165797</v>
      </c>
      <c r="I7" s="19">
        <v>19773</v>
      </c>
      <c r="J7" s="19">
        <v>7925</v>
      </c>
      <c r="K7" s="19">
        <v>61246</v>
      </c>
      <c r="L7" s="19">
        <v>13805</v>
      </c>
      <c r="M7" s="19">
        <v>9115</v>
      </c>
      <c r="N7" s="19">
        <v>27745</v>
      </c>
      <c r="O7" s="168">
        <v>42084</v>
      </c>
      <c r="P7" s="174">
        <f t="shared" si="0"/>
        <v>384609</v>
      </c>
      <c r="Q7" s="171">
        <f t="shared" si="1"/>
        <v>0.23971840291195573</v>
      </c>
      <c r="R7" s="15"/>
      <c r="S7" s="16"/>
      <c r="V7" s="16"/>
    </row>
    <row r="8" spans="1:22" ht="21" x14ac:dyDescent="0.5">
      <c r="A8" s="17" t="s">
        <v>24</v>
      </c>
      <c r="B8" s="18">
        <v>0</v>
      </c>
      <c r="C8" s="19">
        <v>0</v>
      </c>
      <c r="D8" s="19">
        <v>0</v>
      </c>
      <c r="E8" s="19">
        <v>974</v>
      </c>
      <c r="F8" s="19">
        <v>0</v>
      </c>
      <c r="G8" s="19">
        <v>0</v>
      </c>
      <c r="H8" s="19">
        <v>316460</v>
      </c>
      <c r="I8" s="19">
        <v>0</v>
      </c>
      <c r="J8" s="19">
        <v>0</v>
      </c>
      <c r="K8" s="19">
        <v>0</v>
      </c>
      <c r="L8" s="19">
        <v>14140</v>
      </c>
      <c r="M8" s="19">
        <v>0</v>
      </c>
      <c r="N8" s="19">
        <v>0</v>
      </c>
      <c r="O8" s="168">
        <v>0</v>
      </c>
      <c r="P8" s="174">
        <f t="shared" si="0"/>
        <v>331574</v>
      </c>
      <c r="Q8" s="171">
        <f t="shared" si="1"/>
        <v>0.20666284389374354</v>
      </c>
      <c r="R8" s="7"/>
      <c r="S8" s="16"/>
      <c r="V8" s="16"/>
    </row>
    <row r="9" spans="1:22" ht="21" x14ac:dyDescent="0.5">
      <c r="A9" s="17" t="s">
        <v>25</v>
      </c>
      <c r="B9" s="18">
        <v>0</v>
      </c>
      <c r="C9" s="19">
        <v>0</v>
      </c>
      <c r="D9" s="19">
        <v>0</v>
      </c>
      <c r="E9" s="19">
        <v>1135</v>
      </c>
      <c r="F9" s="19">
        <v>0</v>
      </c>
      <c r="G9" s="19">
        <v>0</v>
      </c>
      <c r="H9" s="19">
        <v>249375</v>
      </c>
      <c r="I9" s="19">
        <v>0</v>
      </c>
      <c r="J9" s="19">
        <v>0</v>
      </c>
      <c r="K9" s="19">
        <v>100134</v>
      </c>
      <c r="L9" s="19">
        <v>16626</v>
      </c>
      <c r="M9" s="19">
        <v>0</v>
      </c>
      <c r="N9" s="19">
        <v>0</v>
      </c>
      <c r="O9" s="168">
        <v>0</v>
      </c>
      <c r="P9" s="174">
        <f t="shared" si="0"/>
        <v>367270</v>
      </c>
      <c r="Q9" s="171">
        <f t="shared" si="1"/>
        <v>0.22891138230637864</v>
      </c>
      <c r="R9" s="15"/>
      <c r="S9" s="16"/>
      <c r="V9" s="16"/>
    </row>
    <row r="10" spans="1:22" ht="21" x14ac:dyDescent="0.5">
      <c r="A10" s="17" t="s">
        <v>26</v>
      </c>
      <c r="B10" s="18">
        <v>0</v>
      </c>
      <c r="C10" s="19">
        <v>18190</v>
      </c>
      <c r="D10" s="19">
        <v>0</v>
      </c>
      <c r="E10" s="19">
        <v>3147</v>
      </c>
      <c r="F10" s="19">
        <v>5173</v>
      </c>
      <c r="G10" s="19">
        <v>1770</v>
      </c>
      <c r="H10" s="19">
        <v>70391</v>
      </c>
      <c r="I10" s="19">
        <v>0</v>
      </c>
      <c r="J10" s="19">
        <v>0</v>
      </c>
      <c r="K10" s="19">
        <v>73258</v>
      </c>
      <c r="L10" s="19">
        <v>20879</v>
      </c>
      <c r="M10" s="19">
        <v>10238</v>
      </c>
      <c r="N10" s="19">
        <v>0</v>
      </c>
      <c r="O10" s="168">
        <v>39586</v>
      </c>
      <c r="P10" s="174">
        <f t="shared" si="0"/>
        <v>242632</v>
      </c>
      <c r="Q10" s="171">
        <f t="shared" si="1"/>
        <v>0.15122723476396455</v>
      </c>
      <c r="R10" s="15"/>
      <c r="S10" s="16"/>
      <c r="V10" s="16"/>
    </row>
    <row r="11" spans="1:22" ht="21" x14ac:dyDescent="0.5">
      <c r="A11" s="17" t="s">
        <v>27</v>
      </c>
      <c r="B11" s="18">
        <v>0</v>
      </c>
      <c r="C11" s="19">
        <v>0</v>
      </c>
      <c r="D11" s="19">
        <v>0</v>
      </c>
      <c r="E11" s="19">
        <v>382</v>
      </c>
      <c r="F11" s="19">
        <v>0</v>
      </c>
      <c r="G11" s="19">
        <v>0</v>
      </c>
      <c r="H11" s="19">
        <v>33348</v>
      </c>
      <c r="I11" s="19">
        <v>0</v>
      </c>
      <c r="J11" s="19">
        <v>0</v>
      </c>
      <c r="K11" s="19">
        <v>0</v>
      </c>
      <c r="L11" s="19">
        <v>3489</v>
      </c>
      <c r="M11" s="19">
        <v>0</v>
      </c>
      <c r="N11" s="19">
        <v>0</v>
      </c>
      <c r="O11" s="168">
        <v>0</v>
      </c>
      <c r="P11" s="174">
        <f t="shared" si="0"/>
        <v>37219</v>
      </c>
      <c r="Q11" s="171">
        <f t="shared" si="1"/>
        <v>2.3197791102080503E-2</v>
      </c>
      <c r="R11" s="15"/>
      <c r="S11" s="16"/>
      <c r="V11" s="16"/>
    </row>
    <row r="12" spans="1:22" ht="21" x14ac:dyDescent="0.5">
      <c r="A12" s="20" t="s">
        <v>28</v>
      </c>
      <c r="B12" s="18">
        <v>4</v>
      </c>
      <c r="C12" s="19">
        <v>200</v>
      </c>
      <c r="D12" s="19">
        <v>131</v>
      </c>
      <c r="E12" s="19">
        <v>109</v>
      </c>
      <c r="F12" s="19">
        <v>36</v>
      </c>
      <c r="G12" s="19">
        <v>2</v>
      </c>
      <c r="H12" s="19">
        <v>4615</v>
      </c>
      <c r="I12" s="19">
        <v>268</v>
      </c>
      <c r="J12" s="19">
        <v>112</v>
      </c>
      <c r="K12" s="19">
        <v>1403</v>
      </c>
      <c r="L12" s="19">
        <v>254</v>
      </c>
      <c r="M12" s="19">
        <v>34</v>
      </c>
      <c r="N12" s="19">
        <v>195</v>
      </c>
      <c r="O12" s="168">
        <v>131</v>
      </c>
      <c r="P12" s="174">
        <f>SUM(B12:O12)</f>
        <v>7494</v>
      </c>
      <c r="Q12" s="171">
        <f t="shared" si="1"/>
        <v>4.6708467857543533E-3</v>
      </c>
      <c r="R12" s="7"/>
      <c r="S12" s="16"/>
      <c r="V12" s="16"/>
    </row>
    <row r="13" spans="1:22" ht="16.5" x14ac:dyDescent="0.35">
      <c r="A13" s="17" t="s">
        <v>29</v>
      </c>
      <c r="B13" s="18">
        <v>197</v>
      </c>
      <c r="C13" s="19">
        <v>844</v>
      </c>
      <c r="D13" s="19">
        <v>695</v>
      </c>
      <c r="E13" s="19">
        <v>0</v>
      </c>
      <c r="F13" s="19">
        <v>204</v>
      </c>
      <c r="G13" s="19">
        <v>59</v>
      </c>
      <c r="H13" s="19">
        <v>0</v>
      </c>
      <c r="I13" s="19">
        <v>1972</v>
      </c>
      <c r="J13" s="19">
        <v>605</v>
      </c>
      <c r="K13" s="19">
        <v>9145</v>
      </c>
      <c r="L13" s="19">
        <v>0</v>
      </c>
      <c r="M13" s="19">
        <v>208</v>
      </c>
      <c r="N13" s="19">
        <v>1731</v>
      </c>
      <c r="O13" s="168">
        <v>1039</v>
      </c>
      <c r="P13" s="174">
        <f>SUM(B13:O13)</f>
        <v>16699</v>
      </c>
      <c r="Q13" s="171">
        <f t="shared" si="1"/>
        <v>1.0408122561424066E-2</v>
      </c>
    </row>
    <row r="14" spans="1:22" ht="21.5" thickBot="1" x14ac:dyDescent="0.55000000000000004">
      <c r="A14" s="21" t="s">
        <v>30</v>
      </c>
      <c r="B14" s="22">
        <v>0</v>
      </c>
      <c r="C14" s="23">
        <v>0</v>
      </c>
      <c r="D14" s="23">
        <v>0</v>
      </c>
      <c r="E14" s="23">
        <v>399</v>
      </c>
      <c r="F14" s="23">
        <v>0</v>
      </c>
      <c r="G14" s="23">
        <v>0</v>
      </c>
      <c r="H14" s="23">
        <v>25347</v>
      </c>
      <c r="I14" s="23">
        <v>0</v>
      </c>
      <c r="J14" s="23">
        <v>0</v>
      </c>
      <c r="K14" s="23">
        <v>0</v>
      </c>
      <c r="L14" s="23">
        <v>1667</v>
      </c>
      <c r="M14" s="23">
        <v>0</v>
      </c>
      <c r="N14" s="23">
        <v>0</v>
      </c>
      <c r="O14" s="169">
        <v>0</v>
      </c>
      <c r="P14" s="175">
        <f>SUM(B14:O14)</f>
        <v>27413</v>
      </c>
      <c r="Q14" s="172">
        <f t="shared" si="1"/>
        <v>1.7085925131823339E-2</v>
      </c>
      <c r="R14" s="7"/>
      <c r="V14" s="16"/>
    </row>
    <row r="15" spans="1:22" ht="21.5" thickBot="1" x14ac:dyDescent="0.55000000000000004">
      <c r="A15" s="24" t="s">
        <v>31</v>
      </c>
      <c r="B15" s="25">
        <f t="shared" ref="B15:Q15" si="2">SUM(B6:B14)</f>
        <v>7084</v>
      </c>
      <c r="C15" s="26">
        <f t="shared" si="2"/>
        <v>36756</v>
      </c>
      <c r="D15" s="26">
        <f t="shared" si="2"/>
        <v>19929</v>
      </c>
      <c r="E15" s="26">
        <f t="shared" si="2"/>
        <v>10775</v>
      </c>
      <c r="F15" s="26">
        <f t="shared" si="2"/>
        <v>10735</v>
      </c>
      <c r="G15" s="26">
        <f t="shared" si="2"/>
        <v>4182</v>
      </c>
      <c r="H15" s="26">
        <f t="shared" si="2"/>
        <v>948277</v>
      </c>
      <c r="I15" s="26">
        <f t="shared" si="2"/>
        <v>60214</v>
      </c>
      <c r="J15" s="26">
        <f t="shared" si="2"/>
        <v>21754</v>
      </c>
      <c r="K15" s="26">
        <f t="shared" si="2"/>
        <v>245186</v>
      </c>
      <c r="L15" s="26">
        <f t="shared" si="2"/>
        <v>91442</v>
      </c>
      <c r="M15" s="26">
        <f t="shared" si="2"/>
        <v>19595</v>
      </c>
      <c r="N15" s="26">
        <f t="shared" si="2"/>
        <v>45651</v>
      </c>
      <c r="O15" s="26">
        <f t="shared" si="2"/>
        <v>82840</v>
      </c>
      <c r="P15" s="178">
        <f t="shared" si="2"/>
        <v>1604420</v>
      </c>
      <c r="Q15" s="179">
        <f t="shared" si="2"/>
        <v>1</v>
      </c>
      <c r="R15" s="7"/>
      <c r="V15" s="16"/>
    </row>
    <row r="16" spans="1:22" ht="21.5" thickBot="1" x14ac:dyDescent="0.55000000000000004">
      <c r="A16" s="181" t="s">
        <v>32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3"/>
      <c r="Q16" s="184"/>
      <c r="R16" s="7"/>
      <c r="V16" s="16"/>
    </row>
    <row r="17" spans="1:22" s="28" customFormat="1" ht="21.5" thickBot="1" x14ac:dyDescent="0.4">
      <c r="A17" s="32"/>
      <c r="B17" s="33" t="s">
        <v>33</v>
      </c>
      <c r="C17" s="34">
        <v>8239</v>
      </c>
      <c r="D17" s="35" t="s">
        <v>34</v>
      </c>
      <c r="E17" s="36">
        <v>115085</v>
      </c>
      <c r="F17" s="35" t="s">
        <v>35</v>
      </c>
      <c r="G17" s="36">
        <v>53</v>
      </c>
      <c r="H17" s="35" t="s">
        <v>36</v>
      </c>
      <c r="I17" s="36">
        <v>8195</v>
      </c>
      <c r="J17" s="35" t="s">
        <v>37</v>
      </c>
      <c r="K17" s="36">
        <v>131833</v>
      </c>
      <c r="L17" s="35" t="s">
        <v>38</v>
      </c>
      <c r="M17" s="37">
        <v>0</v>
      </c>
      <c r="N17" s="35" t="s">
        <v>39</v>
      </c>
      <c r="O17" s="34">
        <v>65921</v>
      </c>
      <c r="P17" s="38">
        <f>E17+G17+I17+K17+M17+O17+C17</f>
        <v>329326</v>
      </c>
      <c r="Q17" s="39"/>
      <c r="R17" s="27"/>
    </row>
    <row r="18" spans="1:22" ht="16.5" thickBot="1" x14ac:dyDescent="0.45">
      <c r="A18" s="41"/>
      <c r="B18" s="41"/>
      <c r="C18" s="41"/>
      <c r="D18" s="42"/>
      <c r="E18" s="43"/>
      <c r="F18" s="42"/>
      <c r="G18" s="42"/>
      <c r="H18" s="42"/>
      <c r="I18" s="42"/>
      <c r="J18" s="42"/>
      <c r="K18" s="42"/>
      <c r="L18" s="44"/>
      <c r="M18" s="44"/>
      <c r="N18" s="44"/>
      <c r="O18" s="45" t="s">
        <v>40</v>
      </c>
      <c r="P18" s="46">
        <f>SUM(P15:P17)</f>
        <v>1933746</v>
      </c>
      <c r="Q18" s="47"/>
    </row>
    <row r="19" spans="1:22" x14ac:dyDescent="0.3">
      <c r="T19" s="40"/>
    </row>
    <row r="20" spans="1:22" ht="16" x14ac:dyDescent="0.4">
      <c r="A20" s="48" t="s">
        <v>41</v>
      </c>
      <c r="B20" s="28"/>
      <c r="D20" s="44"/>
      <c r="E20" s="49"/>
      <c r="F20" s="44"/>
      <c r="G20" s="44"/>
      <c r="H20" s="50"/>
      <c r="I20" s="44"/>
      <c r="J20" s="44"/>
      <c r="K20" s="44"/>
      <c r="L20" s="44"/>
      <c r="M20" s="44"/>
      <c r="N20" s="44"/>
      <c r="O20" s="44" t="s">
        <v>42</v>
      </c>
      <c r="P20" s="44"/>
      <c r="Q20" s="47"/>
      <c r="R20" s="1" t="s">
        <v>42</v>
      </c>
    </row>
    <row r="21" spans="1:22" ht="16" x14ac:dyDescent="0.4">
      <c r="A21" s="48" t="s">
        <v>43</v>
      </c>
      <c r="B21" s="28"/>
      <c r="C21" s="47"/>
      <c r="D21" s="44"/>
      <c r="E21" s="49"/>
      <c r="F21" s="44"/>
      <c r="G21" s="44"/>
      <c r="H21" s="50"/>
      <c r="I21" s="44"/>
      <c r="J21" s="44"/>
      <c r="K21" s="44"/>
      <c r="L21" s="44"/>
      <c r="M21" s="44"/>
      <c r="N21" s="44"/>
      <c r="O21" s="44" t="s">
        <v>42</v>
      </c>
      <c r="P21" s="44"/>
      <c r="Q21" s="47"/>
      <c r="T21" s="40"/>
    </row>
    <row r="22" spans="1:22" x14ac:dyDescent="0.3">
      <c r="V22" s="51"/>
    </row>
    <row r="23" spans="1:22" ht="16" x14ac:dyDescent="0.4">
      <c r="A23" s="52"/>
      <c r="B23" s="47"/>
      <c r="C23" s="47"/>
      <c r="D23" s="44"/>
      <c r="E23" s="49"/>
      <c r="F23" s="44"/>
      <c r="G23" s="44"/>
      <c r="H23" s="50"/>
      <c r="I23" s="44"/>
      <c r="J23" s="44"/>
      <c r="K23" s="44"/>
      <c r="L23" s="44"/>
      <c r="M23" s="44"/>
      <c r="N23" s="44"/>
      <c r="O23" s="44" t="s">
        <v>42</v>
      </c>
      <c r="P23" s="44"/>
      <c r="Q23" s="47"/>
    </row>
    <row r="24" spans="1:22" ht="21.65" customHeight="1" x14ac:dyDescent="0.5">
      <c r="B24" s="201" t="s">
        <v>44</v>
      </c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3"/>
      <c r="Q24"/>
      <c r="R24" s="53"/>
    </row>
    <row r="25" spans="1:22" ht="58" x14ac:dyDescent="0.3">
      <c r="B25" s="214" t="s">
        <v>45</v>
      </c>
      <c r="C25" s="215"/>
      <c r="D25" s="54" t="s">
        <v>46</v>
      </c>
      <c r="E25" s="54" t="s">
        <v>22</v>
      </c>
      <c r="F25" s="54" t="s">
        <v>47</v>
      </c>
      <c r="G25" s="54" t="s">
        <v>24</v>
      </c>
      <c r="H25" s="55" t="s">
        <v>48</v>
      </c>
      <c r="I25" s="55" t="s">
        <v>26</v>
      </c>
      <c r="J25" s="56" t="s">
        <v>27</v>
      </c>
      <c r="K25" s="57" t="s">
        <v>49</v>
      </c>
      <c r="L25" s="58" t="s">
        <v>50</v>
      </c>
      <c r="M25" s="59" t="s">
        <v>51</v>
      </c>
      <c r="N25" s="60" t="s">
        <v>52</v>
      </c>
      <c r="O25" s="57" t="s">
        <v>53</v>
      </c>
      <c r="P25" s="61" t="s">
        <v>54</v>
      </c>
    </row>
    <row r="26" spans="1:22" ht="18.649999999999999" customHeight="1" x14ac:dyDescent="0.3">
      <c r="B26" s="216" t="s">
        <v>55</v>
      </c>
      <c r="C26" s="217"/>
      <c r="D26" s="62" t="s">
        <v>56</v>
      </c>
      <c r="E26" s="63">
        <f>E6+H6+L6</f>
        <v>107024</v>
      </c>
      <c r="F26" s="63">
        <f>E7+H7+L7</f>
        <v>180733</v>
      </c>
      <c r="G26" s="63">
        <f>E8+H8+L8</f>
        <v>331574</v>
      </c>
      <c r="H26" s="63">
        <f>E9+H9+L9</f>
        <v>267136</v>
      </c>
      <c r="I26" s="63">
        <f>E10+H10+L10</f>
        <v>94417</v>
      </c>
      <c r="J26" s="64">
        <f>E11+H11+L11</f>
        <v>37219</v>
      </c>
      <c r="K26" s="65">
        <f>E26+F26+G26+H26+I26+J26</f>
        <v>1018103</v>
      </c>
      <c r="L26" s="66">
        <f>IF(K26=0,0,((K26/K29)))</f>
        <v>0.65565032257565936</v>
      </c>
      <c r="M26" s="67">
        <f>E12+H12+L12</f>
        <v>4978</v>
      </c>
      <c r="N26" s="68">
        <f>IF(M26=0,0,(M26/M$29))</f>
        <v>0.6642647451294369</v>
      </c>
      <c r="O26" s="69">
        <f>K26+M26</f>
        <v>1023081</v>
      </c>
      <c r="P26" s="70">
        <f>IF(O26=0,0,(O26/O$29))</f>
        <v>0.65569169676756123</v>
      </c>
    </row>
    <row r="27" spans="1:22" ht="44.15" customHeight="1" x14ac:dyDescent="0.5">
      <c r="B27" s="218" t="s">
        <v>57</v>
      </c>
      <c r="C27" s="219"/>
      <c r="D27" s="71" t="s">
        <v>58</v>
      </c>
      <c r="E27" s="72">
        <f>B6+D6+I6+J6+N6</f>
        <v>82486</v>
      </c>
      <c r="F27" s="73">
        <f>N7+B7+D7+I7+J7</f>
        <v>66236</v>
      </c>
      <c r="G27" s="72">
        <f>N8</f>
        <v>0</v>
      </c>
      <c r="H27" s="72">
        <f>D9+J9+N9</f>
        <v>0</v>
      </c>
      <c r="I27" s="72">
        <f>B10+D10+I10+J10+N10</f>
        <v>0</v>
      </c>
      <c r="J27" s="74">
        <v>0</v>
      </c>
      <c r="K27" s="75">
        <f>E27+F27+G27+H27+I27+J27</f>
        <v>148722</v>
      </c>
      <c r="L27" s="76">
        <f>IF(K27=0,0,((K27/K29)))</f>
        <v>9.5775798002851603E-2</v>
      </c>
      <c r="M27" s="77">
        <f>B12+D12+I12+J12+N12</f>
        <v>710</v>
      </c>
      <c r="N27" s="78">
        <f>IF(M27=0,0,(M27/M$29))</f>
        <v>9.4742460635174802E-2</v>
      </c>
      <c r="O27" s="79">
        <f>K27+M27</f>
        <v>149432</v>
      </c>
      <c r="P27" s="80">
        <f>IF(O27=0,0,(O27/O$29))</f>
        <v>9.5770834988989348E-2</v>
      </c>
      <c r="Q27" s="81"/>
    </row>
    <row r="28" spans="1:22" ht="48" customHeight="1" thickBot="1" x14ac:dyDescent="0.55000000000000004">
      <c r="B28" s="220" t="s">
        <v>59</v>
      </c>
      <c r="C28" s="221"/>
      <c r="D28" s="82" t="s">
        <v>60</v>
      </c>
      <c r="E28" s="83">
        <f>K6</f>
        <v>0</v>
      </c>
      <c r="F28" s="84">
        <f>C7+F7+K7+G7+M7+O7</f>
        <v>137640</v>
      </c>
      <c r="G28" s="84">
        <f>K8</f>
        <v>0</v>
      </c>
      <c r="H28" s="84">
        <f>C9+F9+K9+M9+G9+O9</f>
        <v>100134</v>
      </c>
      <c r="I28" s="84">
        <f>C10+F10+G10+K10+M10+O10</f>
        <v>148215</v>
      </c>
      <c r="J28" s="85">
        <v>0</v>
      </c>
      <c r="K28" s="86">
        <f>E28+F28+G28+H28+I28+J28</f>
        <v>385989</v>
      </c>
      <c r="L28" s="87">
        <f>IF(K28=0,0,((K28/K29)))</f>
        <v>0.24857387942148898</v>
      </c>
      <c r="M28" s="88">
        <f>C12+F12+G12+K12+M12+O12</f>
        <v>1806</v>
      </c>
      <c r="N28" s="89">
        <f>IF(M28=0,0,(M28/M$29))</f>
        <v>0.2409927942353883</v>
      </c>
      <c r="O28" s="75">
        <f>K28+M28</f>
        <v>387795</v>
      </c>
      <c r="P28" s="76">
        <f>IF(O28=0,0,(O28/O$29))</f>
        <v>0.24853746824344938</v>
      </c>
      <c r="Q28" s="81"/>
    </row>
    <row r="29" spans="1:22" ht="21.5" thickBot="1" x14ac:dyDescent="0.55000000000000004">
      <c r="B29" s="90"/>
      <c r="C29" s="91"/>
      <c r="D29" s="92" t="s">
        <v>61</v>
      </c>
      <c r="E29" s="93">
        <f t="shared" ref="E29:J29" si="3">SUM(E26:E28)</f>
        <v>189510</v>
      </c>
      <c r="F29" s="93">
        <f t="shared" si="3"/>
        <v>384609</v>
      </c>
      <c r="G29" s="93">
        <f t="shared" si="3"/>
        <v>331574</v>
      </c>
      <c r="H29" s="94">
        <f t="shared" si="3"/>
        <v>367270</v>
      </c>
      <c r="I29" s="95">
        <f t="shared" si="3"/>
        <v>242632</v>
      </c>
      <c r="J29" s="95">
        <f t="shared" si="3"/>
        <v>37219</v>
      </c>
      <c r="K29" s="96">
        <f>SUM(E29:J29)</f>
        <v>1552814</v>
      </c>
      <c r="L29" s="97">
        <f>SUM(L26:L28)</f>
        <v>1</v>
      </c>
      <c r="M29" s="96">
        <f>SUM(M26:M28)</f>
        <v>7494</v>
      </c>
      <c r="N29" s="98">
        <f>SUM(N26:N28)</f>
        <v>1</v>
      </c>
      <c r="O29" s="96">
        <f>K29+M29</f>
        <v>1560308</v>
      </c>
      <c r="P29" s="98">
        <f>SUM(P26:P28)</f>
        <v>0.99999999999999989</v>
      </c>
      <c r="Q29" s="81"/>
    </row>
    <row r="30" spans="1:22" x14ac:dyDescent="0.3">
      <c r="A30" s="99"/>
      <c r="B30" s="100"/>
      <c r="C30" s="100"/>
      <c r="G30" s="40"/>
    </row>
    <row r="31" spans="1:22" ht="21" customHeight="1" x14ac:dyDescent="0.5">
      <c r="B31" s="53"/>
      <c r="D31" s="101"/>
      <c r="E31" s="201" t="s">
        <v>62</v>
      </c>
      <c r="F31" s="202"/>
      <c r="G31" s="202"/>
      <c r="H31" s="202"/>
      <c r="I31" s="202"/>
      <c r="J31" s="202"/>
      <c r="K31" s="202"/>
      <c r="L31" s="203"/>
      <c r="M31"/>
      <c r="N31" s="102"/>
      <c r="O31" s="53"/>
      <c r="P31" s="53"/>
      <c r="Q31" s="53"/>
      <c r="R31" s="53"/>
    </row>
    <row r="32" spans="1:22" ht="72.5" x14ac:dyDescent="0.3">
      <c r="E32" s="222" t="s">
        <v>63</v>
      </c>
      <c r="F32" s="223"/>
      <c r="G32" s="224"/>
      <c r="H32" s="199" t="s">
        <v>46</v>
      </c>
      <c r="I32" s="54" t="s">
        <v>64</v>
      </c>
      <c r="J32" s="200" t="s">
        <v>65</v>
      </c>
      <c r="K32" s="57" t="s">
        <v>66</v>
      </c>
      <c r="L32" s="58" t="s">
        <v>67</v>
      </c>
    </row>
    <row r="33" spans="1:18" ht="36" customHeight="1" x14ac:dyDescent="0.3">
      <c r="E33" s="225" t="s">
        <v>55</v>
      </c>
      <c r="F33" s="226"/>
      <c r="G33" s="227"/>
      <c r="H33" s="106" t="s">
        <v>56</v>
      </c>
      <c r="I33" s="107">
        <f>H13+E13+L13</f>
        <v>0</v>
      </c>
      <c r="J33" s="108">
        <f>H14+E14+L14</f>
        <v>27413</v>
      </c>
      <c r="K33" s="109">
        <f>I33+J33</f>
        <v>27413</v>
      </c>
      <c r="L33" s="110">
        <f>K33/K36</f>
        <v>0.62144087776568735</v>
      </c>
    </row>
    <row r="34" spans="1:18" ht="28" customHeight="1" x14ac:dyDescent="0.3">
      <c r="E34" s="228" t="s">
        <v>57</v>
      </c>
      <c r="F34" s="229"/>
      <c r="G34" s="230"/>
      <c r="H34" s="111" t="s">
        <v>58</v>
      </c>
      <c r="I34" s="112">
        <f>B13+D13+I13+J13+N13</f>
        <v>5200</v>
      </c>
      <c r="J34" s="113">
        <f>N14+B14+D14+I14+J14</f>
        <v>0</v>
      </c>
      <c r="K34" s="114">
        <f>SUM(I34:J34)</f>
        <v>5200</v>
      </c>
      <c r="L34" s="115">
        <f>K34/K36</f>
        <v>0.11788175553137469</v>
      </c>
    </row>
    <row r="35" spans="1:18" ht="32.5" customHeight="1" thickBot="1" x14ac:dyDescent="0.35">
      <c r="E35" s="231" t="s">
        <v>59</v>
      </c>
      <c r="F35" s="232"/>
      <c r="G35" s="233"/>
      <c r="H35" s="116" t="s">
        <v>60</v>
      </c>
      <c r="I35" s="117">
        <f>C13+F13+G13+K13+M13+O13</f>
        <v>11499</v>
      </c>
      <c r="J35" s="118">
        <f>C14+F14+G14+K14+M14+N14+O14</f>
        <v>0</v>
      </c>
      <c r="K35" s="119">
        <f>I35+J35</f>
        <v>11499</v>
      </c>
      <c r="L35" s="115">
        <f>K35/K36</f>
        <v>0.26067736670293795</v>
      </c>
    </row>
    <row r="36" spans="1:18" ht="15" thickBot="1" x14ac:dyDescent="0.4">
      <c r="E36" s="234" t="s">
        <v>61</v>
      </c>
      <c r="F36" s="235"/>
      <c r="G36" s="235"/>
      <c r="H36" s="236"/>
      <c r="I36" s="95">
        <f>I33+I34+I35</f>
        <v>16699</v>
      </c>
      <c r="J36" s="95">
        <f>J33+J34+J35</f>
        <v>27413</v>
      </c>
      <c r="K36" s="96">
        <f>SUM(I36:J36)</f>
        <v>44112</v>
      </c>
      <c r="L36" s="120">
        <f>SUM(L33:L35)</f>
        <v>1</v>
      </c>
    </row>
    <row r="37" spans="1:18" x14ac:dyDescent="0.3">
      <c r="A37" s="99"/>
      <c r="K37" s="40"/>
      <c r="Q37" s="16"/>
    </row>
    <row r="38" spans="1:18" x14ac:dyDescent="0.3">
      <c r="A38" s="1" t="s">
        <v>68</v>
      </c>
    </row>
    <row r="39" spans="1:18" ht="18.5" x14ac:dyDescent="0.45">
      <c r="A39" s="99" t="s">
        <v>69</v>
      </c>
      <c r="Q39" s="121"/>
    </row>
    <row r="40" spans="1:18" ht="19.5" customHeight="1" x14ac:dyDescent="0.55000000000000004">
      <c r="A40" s="205" t="s">
        <v>0</v>
      </c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</row>
    <row r="41" spans="1:18" ht="21" x14ac:dyDescent="0.5">
      <c r="A41" s="209" t="s">
        <v>70</v>
      </c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</row>
    <row r="42" spans="1:18" ht="21" x14ac:dyDescent="0.5">
      <c r="A42" s="237" t="str">
        <f>A63&amp;" to "&amp;A2</f>
        <v>March 1, 2025 to April 1, 2025</v>
      </c>
      <c r="B42" s="237"/>
      <c r="C42" s="237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</row>
    <row r="43" spans="1:18" ht="21.5" thickBot="1" x14ac:dyDescent="0.55000000000000004">
      <c r="A43" s="209" t="s">
        <v>71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</row>
    <row r="44" spans="1:18" ht="21.5" thickBot="1" x14ac:dyDescent="0.55000000000000004">
      <c r="A44" s="122" t="s">
        <v>3</v>
      </c>
      <c r="B44" s="3">
        <v>1</v>
      </c>
      <c r="C44" s="4">
        <v>3</v>
      </c>
      <c r="D44" s="4">
        <v>5</v>
      </c>
      <c r="E44" s="4">
        <v>7</v>
      </c>
      <c r="F44" s="5" t="s">
        <v>4</v>
      </c>
      <c r="G44" s="4">
        <v>29</v>
      </c>
      <c r="H44" s="4">
        <v>13</v>
      </c>
      <c r="I44" s="4">
        <v>15</v>
      </c>
      <c r="J44" s="4">
        <v>17</v>
      </c>
      <c r="K44" s="4">
        <v>19</v>
      </c>
      <c r="L44" s="4">
        <v>21</v>
      </c>
      <c r="M44" s="4">
        <v>23</v>
      </c>
      <c r="N44" s="4">
        <v>25</v>
      </c>
      <c r="O44" s="6">
        <v>27</v>
      </c>
      <c r="P44" s="210" t="s">
        <v>72</v>
      </c>
      <c r="R44" s="123"/>
    </row>
    <row r="45" spans="1:18" ht="33" thickBot="1" x14ac:dyDescent="0.55000000000000004">
      <c r="A45" s="124" t="s">
        <v>7</v>
      </c>
      <c r="B45" s="125" t="s">
        <v>8</v>
      </c>
      <c r="C45" s="126" t="s">
        <v>9</v>
      </c>
      <c r="D45" s="126" t="s">
        <v>10</v>
      </c>
      <c r="E45" s="126" t="s">
        <v>11</v>
      </c>
      <c r="F45" s="127" t="s">
        <v>12</v>
      </c>
      <c r="G45" s="126" t="s">
        <v>13</v>
      </c>
      <c r="H45" s="126" t="s">
        <v>14</v>
      </c>
      <c r="I45" s="126" t="s">
        <v>15</v>
      </c>
      <c r="J45" s="126" t="s">
        <v>16</v>
      </c>
      <c r="K45" s="126" t="s">
        <v>17</v>
      </c>
      <c r="L45" s="126" t="s">
        <v>18</v>
      </c>
      <c r="M45" s="126" t="s">
        <v>19</v>
      </c>
      <c r="N45" s="126" t="s">
        <v>20</v>
      </c>
      <c r="O45" s="128" t="s">
        <v>21</v>
      </c>
      <c r="P45" s="211"/>
      <c r="R45" s="123"/>
    </row>
    <row r="46" spans="1:18" ht="14.5" x14ac:dyDescent="0.35">
      <c r="A46" s="130" t="s">
        <v>22</v>
      </c>
      <c r="B46" s="151">
        <f t="shared" ref="B46:P54" si="4">IF(B67=0,0,(B6-B67)/B67)</f>
        <v>-7.6904590242730109E-3</v>
      </c>
      <c r="C46" s="151">
        <f t="shared" si="4"/>
        <v>0</v>
      </c>
      <c r="D46" s="151">
        <f t="shared" si="4"/>
        <v>-1.0641151748189215E-2</v>
      </c>
      <c r="E46" s="151">
        <f t="shared" si="4"/>
        <v>-1.7967434025828188E-2</v>
      </c>
      <c r="F46" s="151">
        <f t="shared" si="4"/>
        <v>0</v>
      </c>
      <c r="G46" s="151">
        <f t="shared" si="4"/>
        <v>0</v>
      </c>
      <c r="H46" s="151">
        <f t="shared" si="4"/>
        <v>-7.0273311704636601E-3</v>
      </c>
      <c r="I46" s="151">
        <f t="shared" si="4"/>
        <v>-2.5161405568173117E-2</v>
      </c>
      <c r="J46" s="151">
        <f t="shared" si="4"/>
        <v>-5.5365946150929086E-3</v>
      </c>
      <c r="K46" s="151">
        <f t="shared" si="4"/>
        <v>0</v>
      </c>
      <c r="L46" s="151">
        <f t="shared" si="4"/>
        <v>-9.2900120336943445E-3</v>
      </c>
      <c r="M46" s="151">
        <f t="shared" si="4"/>
        <v>0</v>
      </c>
      <c r="N46" s="151">
        <f t="shared" si="4"/>
        <v>-8.0695220360024831E-3</v>
      </c>
      <c r="O46" s="152">
        <f t="shared" si="4"/>
        <v>0</v>
      </c>
      <c r="P46" s="146">
        <f t="shared" si="4"/>
        <v>-1.1393157845315973E-2</v>
      </c>
    </row>
    <row r="47" spans="1:18" ht="21" x14ac:dyDescent="0.5">
      <c r="A47" s="130" t="s">
        <v>23</v>
      </c>
      <c r="B47" s="151">
        <f t="shared" si="4"/>
        <v>-5.7761732851985556E-3</v>
      </c>
      <c r="C47" s="151">
        <f t="shared" si="4"/>
        <v>-5.505420284919689E-3</v>
      </c>
      <c r="D47" s="151">
        <f t="shared" si="4"/>
        <v>-1.6154693427976992E-2</v>
      </c>
      <c r="E47" s="151">
        <f t="shared" si="4"/>
        <v>-1.8229166666666668E-2</v>
      </c>
      <c r="F47" s="151">
        <f t="shared" si="4"/>
        <v>-1.6811380011084426E-2</v>
      </c>
      <c r="G47" s="151">
        <f t="shared" si="4"/>
        <v>-3.0515463917525774E-2</v>
      </c>
      <c r="H47" s="151">
        <f t="shared" si="4"/>
        <v>-1.3371497941015449E-2</v>
      </c>
      <c r="I47" s="151">
        <f t="shared" si="4"/>
        <v>-2.2686832740213523E-2</v>
      </c>
      <c r="J47" s="151">
        <f t="shared" si="4"/>
        <v>-8.7554721701063164E-3</v>
      </c>
      <c r="K47" s="151">
        <f t="shared" si="4"/>
        <v>-5.4884385554689529E-3</v>
      </c>
      <c r="L47" s="151">
        <f t="shared" si="4"/>
        <v>2.2506171046899957E-3</v>
      </c>
      <c r="M47" s="151">
        <f t="shared" si="4"/>
        <v>2.194666959288928E-4</v>
      </c>
      <c r="N47" s="151">
        <f t="shared" si="4"/>
        <v>-1.0520684736091298E-2</v>
      </c>
      <c r="O47" s="152">
        <f t="shared" si="4"/>
        <v>-1.1370043224957715E-2</v>
      </c>
      <c r="P47" s="146">
        <f t="shared" si="4"/>
        <v>-1.1033684751864233E-2</v>
      </c>
      <c r="R47" s="129"/>
    </row>
    <row r="48" spans="1:18" ht="21" x14ac:dyDescent="0.5">
      <c r="A48" s="130" t="s">
        <v>24</v>
      </c>
      <c r="B48" s="151">
        <f t="shared" si="4"/>
        <v>0</v>
      </c>
      <c r="C48" s="151">
        <f t="shared" si="4"/>
        <v>0</v>
      </c>
      <c r="D48" s="151">
        <f t="shared" si="4"/>
        <v>0</v>
      </c>
      <c r="E48" s="151">
        <f t="shared" si="4"/>
        <v>2.05761316872428E-3</v>
      </c>
      <c r="F48" s="151">
        <f t="shared" si="4"/>
        <v>0</v>
      </c>
      <c r="G48" s="151">
        <f t="shared" si="4"/>
        <v>0</v>
      </c>
      <c r="H48" s="151">
        <f t="shared" si="4"/>
        <v>-1.1717237330268696E-2</v>
      </c>
      <c r="I48" s="151">
        <f t="shared" si="4"/>
        <v>0</v>
      </c>
      <c r="J48" s="151">
        <f t="shared" si="4"/>
        <v>0</v>
      </c>
      <c r="K48" s="151">
        <f t="shared" si="4"/>
        <v>0</v>
      </c>
      <c r="L48" s="151">
        <f t="shared" si="4"/>
        <v>9.3511314155185956E-3</v>
      </c>
      <c r="M48" s="151">
        <f t="shared" si="4"/>
        <v>0</v>
      </c>
      <c r="N48" s="151">
        <f t="shared" si="4"/>
        <v>0</v>
      </c>
      <c r="O48" s="152">
        <f t="shared" si="4"/>
        <v>0</v>
      </c>
      <c r="P48" s="146">
        <f t="shared" si="4"/>
        <v>-1.0796764848907943E-2</v>
      </c>
      <c r="R48" s="129"/>
    </row>
    <row r="49" spans="1:18" ht="21" x14ac:dyDescent="0.5">
      <c r="A49" s="130" t="s">
        <v>25</v>
      </c>
      <c r="B49" s="151">
        <f t="shared" si="4"/>
        <v>0</v>
      </c>
      <c r="C49" s="151">
        <f t="shared" si="4"/>
        <v>0</v>
      </c>
      <c r="D49" s="151">
        <f t="shared" si="4"/>
        <v>0</v>
      </c>
      <c r="E49" s="151">
        <f t="shared" si="4"/>
        <v>7.9928952042628773E-3</v>
      </c>
      <c r="F49" s="151">
        <f t="shared" si="4"/>
        <v>0</v>
      </c>
      <c r="G49" s="151">
        <f t="shared" si="4"/>
        <v>0</v>
      </c>
      <c r="H49" s="151">
        <f t="shared" si="4"/>
        <v>-1.1706938164063584E-2</v>
      </c>
      <c r="I49" s="151">
        <f t="shared" si="4"/>
        <v>0</v>
      </c>
      <c r="J49" s="151">
        <f t="shared" si="4"/>
        <v>0</v>
      </c>
      <c r="K49" s="151">
        <f t="shared" si="4"/>
        <v>-1.1227301004236159E-2</v>
      </c>
      <c r="L49" s="151">
        <f t="shared" si="4"/>
        <v>-2.6394721055788841E-3</v>
      </c>
      <c r="M49" s="151">
        <f t="shared" si="4"/>
        <v>0</v>
      </c>
      <c r="N49" s="151">
        <f t="shared" si="4"/>
        <v>0</v>
      </c>
      <c r="O49" s="152">
        <f t="shared" si="4"/>
        <v>0</v>
      </c>
      <c r="P49" s="146">
        <f t="shared" si="4"/>
        <v>-1.1109435750519661E-2</v>
      </c>
      <c r="R49" s="129"/>
    </row>
    <row r="50" spans="1:18" ht="21" x14ac:dyDescent="0.5">
      <c r="A50" s="130" t="s">
        <v>26</v>
      </c>
      <c r="B50" s="151">
        <f t="shared" si="4"/>
        <v>0</v>
      </c>
      <c r="C50" s="151">
        <f t="shared" si="4"/>
        <v>-1.0606472667935817E-2</v>
      </c>
      <c r="D50" s="151">
        <f t="shared" si="4"/>
        <v>0</v>
      </c>
      <c r="E50" s="151">
        <f t="shared" si="4"/>
        <v>-2.1455223880597014E-2</v>
      </c>
      <c r="F50" s="151">
        <f t="shared" si="4"/>
        <v>-1.01415996938385E-2</v>
      </c>
      <c r="G50" s="151">
        <f t="shared" si="4"/>
        <v>-2.4793388429752067E-2</v>
      </c>
      <c r="H50" s="151">
        <f t="shared" si="4"/>
        <v>-1.6033436774860913E-2</v>
      </c>
      <c r="I50" s="151">
        <f t="shared" si="4"/>
        <v>0</v>
      </c>
      <c r="J50" s="151">
        <f t="shared" si="4"/>
        <v>0</v>
      </c>
      <c r="K50" s="151">
        <f t="shared" si="4"/>
        <v>-1.085576949042694E-2</v>
      </c>
      <c r="L50" s="151">
        <f t="shared" si="4"/>
        <v>-1.5420164104498727E-2</v>
      </c>
      <c r="M50" s="151">
        <f t="shared" si="4"/>
        <v>-1.1394360757049053E-2</v>
      </c>
      <c r="N50" s="151">
        <f t="shared" si="4"/>
        <v>0</v>
      </c>
      <c r="O50" s="152">
        <f t="shared" si="4"/>
        <v>-1.2448546837969315E-2</v>
      </c>
      <c r="P50" s="146">
        <f t="shared" si="4"/>
        <v>-1.3245814168181578E-2</v>
      </c>
      <c r="R50" s="129"/>
    </row>
    <row r="51" spans="1:18" ht="21" x14ac:dyDescent="0.5">
      <c r="A51" s="130" t="s">
        <v>27</v>
      </c>
      <c r="B51" s="151">
        <f t="shared" si="4"/>
        <v>0</v>
      </c>
      <c r="C51" s="151">
        <f t="shared" si="4"/>
        <v>0</v>
      </c>
      <c r="D51" s="151">
        <f t="shared" si="4"/>
        <v>0</v>
      </c>
      <c r="E51" s="151">
        <f t="shared" si="4"/>
        <v>1.8666666666666668E-2</v>
      </c>
      <c r="F51" s="151">
        <f t="shared" si="4"/>
        <v>0</v>
      </c>
      <c r="G51" s="151">
        <f t="shared" si="4"/>
        <v>0</v>
      </c>
      <c r="H51" s="151">
        <f t="shared" si="4"/>
        <v>-1.2262306735382976E-2</v>
      </c>
      <c r="I51" s="151">
        <f t="shared" si="4"/>
        <v>0</v>
      </c>
      <c r="J51" s="151">
        <f t="shared" si="4"/>
        <v>0</v>
      </c>
      <c r="K51" s="151">
        <f t="shared" si="4"/>
        <v>0</v>
      </c>
      <c r="L51" s="151">
        <f t="shared" si="4"/>
        <v>-1.2454005094820267E-2</v>
      </c>
      <c r="M51" s="151">
        <f t="shared" si="4"/>
        <v>0</v>
      </c>
      <c r="N51" s="151">
        <f t="shared" si="4"/>
        <v>0</v>
      </c>
      <c r="O51" s="152">
        <f t="shared" si="4"/>
        <v>0</v>
      </c>
      <c r="P51" s="146">
        <f t="shared" si="4"/>
        <v>-1.1972391823732413E-2</v>
      </c>
      <c r="R51" s="129"/>
    </row>
    <row r="52" spans="1:18" ht="21" x14ac:dyDescent="0.5">
      <c r="A52" s="131" t="s">
        <v>28</v>
      </c>
      <c r="B52" s="151">
        <f t="shared" si="4"/>
        <v>0</v>
      </c>
      <c r="C52" s="151">
        <f t="shared" si="4"/>
        <v>-2.4390243902439025E-2</v>
      </c>
      <c r="D52" s="151">
        <f t="shared" si="4"/>
        <v>5.6451612903225805E-2</v>
      </c>
      <c r="E52" s="151">
        <f t="shared" si="4"/>
        <v>4.807692307692308E-2</v>
      </c>
      <c r="F52" s="151">
        <f t="shared" si="4"/>
        <v>-0.12195121951219512</v>
      </c>
      <c r="G52" s="151">
        <f t="shared" si="4"/>
        <v>0</v>
      </c>
      <c r="H52" s="151">
        <f t="shared" si="4"/>
        <v>-1.9753610875106201E-2</v>
      </c>
      <c r="I52" s="151">
        <f t="shared" si="4"/>
        <v>-2.1897810218978103E-2</v>
      </c>
      <c r="J52" s="151">
        <f t="shared" si="4"/>
        <v>0</v>
      </c>
      <c r="K52" s="151">
        <f t="shared" si="4"/>
        <v>-2.3660403618649965E-2</v>
      </c>
      <c r="L52" s="151">
        <f t="shared" si="4"/>
        <v>1.6E-2</v>
      </c>
      <c r="M52" s="151">
        <f t="shared" si="4"/>
        <v>-2.8571428571428571E-2</v>
      </c>
      <c r="N52" s="151">
        <f t="shared" si="4"/>
        <v>-5.1020408163265302E-3</v>
      </c>
      <c r="O52" s="152">
        <f t="shared" si="4"/>
        <v>0</v>
      </c>
      <c r="P52" s="146">
        <f t="shared" si="4"/>
        <v>-1.6922471467926012E-2</v>
      </c>
      <c r="R52" s="129"/>
    </row>
    <row r="53" spans="1:18" ht="16.5" x14ac:dyDescent="0.35">
      <c r="A53" s="130" t="s">
        <v>29</v>
      </c>
      <c r="B53" s="151">
        <f t="shared" si="4"/>
        <v>-1.4999999999999999E-2</v>
      </c>
      <c r="C53" s="151">
        <f t="shared" si="4"/>
        <v>0</v>
      </c>
      <c r="D53" s="151">
        <f t="shared" si="4"/>
        <v>-2.5245441795231416E-2</v>
      </c>
      <c r="E53" s="151">
        <f t="shared" si="4"/>
        <v>0</v>
      </c>
      <c r="F53" s="151">
        <f t="shared" si="4"/>
        <v>-4.8780487804878049E-3</v>
      </c>
      <c r="G53" s="151">
        <f t="shared" si="4"/>
        <v>-4.8387096774193547E-2</v>
      </c>
      <c r="H53" s="151">
        <f t="shared" si="4"/>
        <v>0</v>
      </c>
      <c r="I53" s="151">
        <f t="shared" si="4"/>
        <v>-9.5429432446007025E-3</v>
      </c>
      <c r="J53" s="151">
        <f t="shared" si="4"/>
        <v>0</v>
      </c>
      <c r="K53" s="151">
        <f t="shared" si="4"/>
        <v>-8.7795360936483852E-3</v>
      </c>
      <c r="L53" s="151">
        <f t="shared" si="4"/>
        <v>0</v>
      </c>
      <c r="M53" s="151">
        <f t="shared" si="4"/>
        <v>-1.8867924528301886E-2</v>
      </c>
      <c r="N53" s="151">
        <f t="shared" si="4"/>
        <v>-1.9818799546998868E-2</v>
      </c>
      <c r="O53" s="152">
        <f t="shared" si="4"/>
        <v>-9.5328884652049577E-3</v>
      </c>
      <c r="P53" s="146">
        <f t="shared" si="4"/>
        <v>-1.0312333313577905E-2</v>
      </c>
    </row>
    <row r="54" spans="1:18" ht="21.5" thickBot="1" x14ac:dyDescent="0.55000000000000004">
      <c r="A54" s="132" t="s">
        <v>30</v>
      </c>
      <c r="B54" s="153">
        <f t="shared" si="4"/>
        <v>0</v>
      </c>
      <c r="C54" s="153">
        <f t="shared" si="4"/>
        <v>0</v>
      </c>
      <c r="D54" s="153">
        <f t="shared" si="4"/>
        <v>0</v>
      </c>
      <c r="E54" s="153">
        <f t="shared" si="4"/>
        <v>2.5125628140703518E-3</v>
      </c>
      <c r="F54" s="153">
        <f t="shared" si="4"/>
        <v>0</v>
      </c>
      <c r="G54" s="153">
        <f t="shared" si="4"/>
        <v>0</v>
      </c>
      <c r="H54" s="153">
        <f t="shared" si="4"/>
        <v>-8.9149560117302053E-3</v>
      </c>
      <c r="I54" s="153">
        <f t="shared" si="4"/>
        <v>0</v>
      </c>
      <c r="J54" s="153">
        <f t="shared" si="4"/>
        <v>0</v>
      </c>
      <c r="K54" s="153">
        <f t="shared" si="4"/>
        <v>0</v>
      </c>
      <c r="L54" s="153">
        <f t="shared" si="4"/>
        <v>9.0799031476997572E-3</v>
      </c>
      <c r="M54" s="153">
        <f t="shared" si="4"/>
        <v>0</v>
      </c>
      <c r="N54" s="153">
        <f t="shared" si="4"/>
        <v>0</v>
      </c>
      <c r="O54" s="154">
        <f t="shared" si="4"/>
        <v>0</v>
      </c>
      <c r="P54" s="147">
        <f t="shared" si="4"/>
        <v>-7.6742081447963798E-3</v>
      </c>
      <c r="R54" s="129"/>
    </row>
    <row r="55" spans="1:18" ht="21.5" thickBot="1" x14ac:dyDescent="0.55000000000000004">
      <c r="A55" s="133" t="s">
        <v>31</v>
      </c>
      <c r="B55" s="155">
        <f t="shared" ref="B55:P55" si="5">IF(B15=0,0,(B15-B76)/B76)</f>
        <v>-7.1478626489138051E-3</v>
      </c>
      <c r="C55" s="155">
        <f t="shared" si="5"/>
        <v>-8.0155452999757099E-3</v>
      </c>
      <c r="D55" s="155">
        <f t="shared" si="5"/>
        <v>-1.2976078450794909E-2</v>
      </c>
      <c r="E55" s="155">
        <f t="shared" si="5"/>
        <v>-1.1921137093076571E-2</v>
      </c>
      <c r="F55" s="155">
        <f t="shared" si="5"/>
        <v>-1.3780431786862656E-2</v>
      </c>
      <c r="G55" s="155">
        <f t="shared" si="5"/>
        <v>-2.8345724907063198E-2</v>
      </c>
      <c r="H55" s="155">
        <f t="shared" si="5"/>
        <v>-1.1901648329319923E-2</v>
      </c>
      <c r="I55" s="155">
        <f t="shared" si="5"/>
        <v>-2.383113935542442E-2</v>
      </c>
      <c r="J55" s="155">
        <f t="shared" si="5"/>
        <v>-6.5305749646070235E-3</v>
      </c>
      <c r="K55" s="155">
        <f t="shared" si="5"/>
        <v>-9.6696017448905398E-3</v>
      </c>
      <c r="L55" s="155">
        <f t="shared" si="5"/>
        <v>-4.6479225854205442E-3</v>
      </c>
      <c r="M55" s="155">
        <f t="shared" si="5"/>
        <v>-6.1371474944207751E-3</v>
      </c>
      <c r="N55" s="155">
        <f t="shared" si="5"/>
        <v>-9.9973976405274122E-3</v>
      </c>
      <c r="O55" s="156">
        <f t="shared" si="5"/>
        <v>-1.1844977514821133E-2</v>
      </c>
      <c r="P55" s="148">
        <f t="shared" si="5"/>
        <v>-1.1364483631705202E-2</v>
      </c>
      <c r="R55" s="129"/>
    </row>
    <row r="56" spans="1:18" ht="21.5" thickBot="1" x14ac:dyDescent="0.55000000000000004">
      <c r="A56" s="29" t="s">
        <v>32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1"/>
      <c r="M56" s="30"/>
      <c r="N56" s="30"/>
      <c r="O56" s="31"/>
      <c r="P56" s="149"/>
      <c r="R56" s="129"/>
    </row>
    <row r="57" spans="1:18" ht="21.5" thickBot="1" x14ac:dyDescent="0.55000000000000004">
      <c r="A57" s="134"/>
      <c r="B57" s="135" t="s">
        <v>33</v>
      </c>
      <c r="C57" s="157">
        <f>(C17-C78)/C78</f>
        <v>-3.1275720164609055E-2</v>
      </c>
      <c r="D57" s="158" t="s">
        <v>34</v>
      </c>
      <c r="E57" s="157">
        <f>(E17-E78)/E78</f>
        <v>-7.288881221426723E-3</v>
      </c>
      <c r="F57" s="159" t="s">
        <v>35</v>
      </c>
      <c r="G57" s="157">
        <f>(G17-G78)/G78</f>
        <v>1.7894736842105263</v>
      </c>
      <c r="H57" s="158" t="s">
        <v>36</v>
      </c>
      <c r="I57" s="160">
        <f>(I17-I78)/I78</f>
        <v>-1.7032505697493101E-2</v>
      </c>
      <c r="J57" s="159" t="s">
        <v>37</v>
      </c>
      <c r="K57" s="160">
        <f>(K17-K78)/K78</f>
        <v>2.4279026714516582E-4</v>
      </c>
      <c r="L57" s="161" t="s">
        <v>38</v>
      </c>
      <c r="M57" s="162">
        <f>IF(M78=0,0,(M17-M78)/M78)</f>
        <v>0</v>
      </c>
      <c r="N57" s="163" t="s">
        <v>39</v>
      </c>
      <c r="O57" s="164">
        <f>(O17-O78)/O78</f>
        <v>-2.5873025479634451E-3</v>
      </c>
      <c r="P57" s="150">
        <f>IF(P17=0,0,(P17-P78)/P78)</f>
        <v>-4.1066395713127944E-3</v>
      </c>
      <c r="R57" s="129"/>
    </row>
    <row r="58" spans="1:18" ht="15" thickBot="1" x14ac:dyDescent="0.4">
      <c r="A58" s="52"/>
      <c r="B58" s="136"/>
      <c r="C58" s="136"/>
      <c r="D58" s="136"/>
      <c r="E58" s="136"/>
      <c r="F58" s="136"/>
      <c r="G58" s="136"/>
      <c r="H58" s="137"/>
      <c r="I58" s="136"/>
      <c r="J58" s="136"/>
      <c r="K58" s="136"/>
      <c r="L58" s="136"/>
      <c r="M58" s="136"/>
      <c r="N58" s="136"/>
      <c r="O58" s="45" t="s">
        <v>40</v>
      </c>
      <c r="P58" s="148">
        <f>IF(P18=0,0,(P18-P79)/P79)</f>
        <v>-1.0135921992150687E-2</v>
      </c>
      <c r="Q58"/>
    </row>
    <row r="60" spans="1:18" x14ac:dyDescent="0.3">
      <c r="Q60" s="138"/>
    </row>
    <row r="61" spans="1:18" ht="16" x14ac:dyDescent="0.4">
      <c r="A61" s="52"/>
      <c r="B61" s="139"/>
      <c r="C61" s="139"/>
      <c r="D61" s="140"/>
      <c r="E61" s="141"/>
      <c r="F61" s="140"/>
      <c r="G61" s="140"/>
      <c r="H61" s="142"/>
      <c r="I61" s="140"/>
      <c r="J61" s="140"/>
      <c r="K61" s="140"/>
      <c r="L61" s="140"/>
      <c r="M61" s="140"/>
      <c r="N61" s="140"/>
      <c r="O61" s="140"/>
      <c r="P61" s="140"/>
      <c r="Q61" s="143"/>
    </row>
    <row r="62" spans="1:18" ht="19.5" customHeight="1" x14ac:dyDescent="0.55000000000000004">
      <c r="A62" s="205" t="s">
        <v>0</v>
      </c>
      <c r="B62" s="205"/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205"/>
      <c r="Q62" s="205"/>
      <c r="R62" s="205"/>
    </row>
    <row r="63" spans="1:18" ht="18" customHeight="1" x14ac:dyDescent="0.5">
      <c r="A63" s="206" t="s">
        <v>73</v>
      </c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</row>
    <row r="64" spans="1:18" ht="18" customHeight="1" thickBot="1" x14ac:dyDescent="0.55000000000000004">
      <c r="A64" s="209" t="s">
        <v>2</v>
      </c>
      <c r="B64" s="209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</row>
    <row r="65" spans="1:18" ht="21.5" thickBot="1" x14ac:dyDescent="0.55000000000000004">
      <c r="A65" s="122" t="s">
        <v>3</v>
      </c>
      <c r="B65" s="3">
        <v>1</v>
      </c>
      <c r="C65" s="4">
        <v>3</v>
      </c>
      <c r="D65" s="4">
        <v>5</v>
      </c>
      <c r="E65" s="4">
        <v>7</v>
      </c>
      <c r="F65" s="5" t="s">
        <v>4</v>
      </c>
      <c r="G65" s="4">
        <v>29</v>
      </c>
      <c r="H65" s="4">
        <v>13</v>
      </c>
      <c r="I65" s="4">
        <v>15</v>
      </c>
      <c r="J65" s="4">
        <v>17</v>
      </c>
      <c r="K65" s="4">
        <v>19</v>
      </c>
      <c r="L65" s="4">
        <v>21</v>
      </c>
      <c r="M65" s="4">
        <v>23</v>
      </c>
      <c r="N65" s="4">
        <v>25</v>
      </c>
      <c r="O65" s="165">
        <v>27</v>
      </c>
      <c r="P65" s="210" t="s">
        <v>5</v>
      </c>
      <c r="Q65" s="212" t="s">
        <v>6</v>
      </c>
      <c r="R65" s="123"/>
    </row>
    <row r="66" spans="1:18" ht="30" thickBot="1" x14ac:dyDescent="0.55000000000000004">
      <c r="A66" s="8" t="s">
        <v>7</v>
      </c>
      <c r="B66" s="9" t="s">
        <v>8</v>
      </c>
      <c r="C66" s="10" t="s">
        <v>9</v>
      </c>
      <c r="D66" s="10" t="s">
        <v>10</v>
      </c>
      <c r="E66" s="10" t="s">
        <v>11</v>
      </c>
      <c r="F66" s="11" t="s">
        <v>74</v>
      </c>
      <c r="G66" s="10" t="s">
        <v>13</v>
      </c>
      <c r="H66" s="10" t="s">
        <v>14</v>
      </c>
      <c r="I66" s="10" t="s">
        <v>15</v>
      </c>
      <c r="J66" s="10" t="s">
        <v>16</v>
      </c>
      <c r="K66" s="10" t="s">
        <v>17</v>
      </c>
      <c r="L66" s="10" t="s">
        <v>18</v>
      </c>
      <c r="M66" s="10" t="s">
        <v>19</v>
      </c>
      <c r="N66" s="10" t="s">
        <v>20</v>
      </c>
      <c r="O66" s="166" t="s">
        <v>21</v>
      </c>
      <c r="P66" s="211"/>
      <c r="Q66" s="213"/>
      <c r="R66" s="123"/>
    </row>
    <row r="67" spans="1:18" ht="14.5" x14ac:dyDescent="0.35">
      <c r="A67" s="17" t="s">
        <v>22</v>
      </c>
      <c r="B67" s="18">
        <v>4161</v>
      </c>
      <c r="C67" s="19">
        <v>0</v>
      </c>
      <c r="D67" s="19">
        <v>11183</v>
      </c>
      <c r="E67" s="19">
        <v>3562</v>
      </c>
      <c r="F67" s="19">
        <v>0</v>
      </c>
      <c r="G67" s="19">
        <v>0</v>
      </c>
      <c r="H67" s="19">
        <v>83531</v>
      </c>
      <c r="I67" s="19">
        <v>39187</v>
      </c>
      <c r="J67" s="19">
        <v>13185</v>
      </c>
      <c r="K67" s="19">
        <v>0</v>
      </c>
      <c r="L67" s="19">
        <v>20775</v>
      </c>
      <c r="M67" s="19">
        <v>0</v>
      </c>
      <c r="N67" s="19">
        <v>16110</v>
      </c>
      <c r="O67" s="168">
        <v>0</v>
      </c>
      <c r="P67" s="174">
        <f t="shared" ref="P67:P73" si="6">SUM(B67:O67)</f>
        <v>191694</v>
      </c>
      <c r="Q67" s="171">
        <f t="shared" ref="Q67:Q75" si="7">IF(P67=0,0,P67/$P$76)</f>
        <v>0.1181208765003577</v>
      </c>
    </row>
    <row r="68" spans="1:18" ht="21" x14ac:dyDescent="0.5">
      <c r="A68" s="17" t="s">
        <v>23</v>
      </c>
      <c r="B68" s="18">
        <v>2770</v>
      </c>
      <c r="C68" s="19">
        <v>17619</v>
      </c>
      <c r="D68" s="19">
        <v>8171</v>
      </c>
      <c r="E68" s="19">
        <v>1152</v>
      </c>
      <c r="F68" s="19">
        <v>5413</v>
      </c>
      <c r="G68" s="19">
        <v>2425</v>
      </c>
      <c r="H68" s="19">
        <v>168044</v>
      </c>
      <c r="I68" s="19">
        <v>20232</v>
      </c>
      <c r="J68" s="19">
        <v>7995</v>
      </c>
      <c r="K68" s="19">
        <v>61584</v>
      </c>
      <c r="L68" s="19">
        <v>13774</v>
      </c>
      <c r="M68" s="19">
        <v>9113</v>
      </c>
      <c r="N68" s="19">
        <v>28040</v>
      </c>
      <c r="O68" s="168">
        <v>42568</v>
      </c>
      <c r="P68" s="174">
        <f t="shared" si="6"/>
        <v>388900</v>
      </c>
      <c r="Q68" s="171">
        <f t="shared" si="7"/>
        <v>0.2396382196155806</v>
      </c>
      <c r="R68" s="123"/>
    </row>
    <row r="69" spans="1:18" ht="21" x14ac:dyDescent="0.5">
      <c r="A69" s="17" t="s">
        <v>24</v>
      </c>
      <c r="B69" s="18">
        <v>0</v>
      </c>
      <c r="C69" s="19">
        <v>0</v>
      </c>
      <c r="D69" s="19">
        <v>0</v>
      </c>
      <c r="E69" s="19">
        <v>972</v>
      </c>
      <c r="F69" s="19">
        <v>0</v>
      </c>
      <c r="G69" s="19">
        <v>0</v>
      </c>
      <c r="H69" s="19">
        <v>320212</v>
      </c>
      <c r="I69" s="19">
        <v>0</v>
      </c>
      <c r="J69" s="19">
        <v>0</v>
      </c>
      <c r="K69" s="19">
        <v>0</v>
      </c>
      <c r="L69" s="19">
        <v>14009</v>
      </c>
      <c r="M69" s="19">
        <v>0</v>
      </c>
      <c r="N69" s="19">
        <v>0</v>
      </c>
      <c r="O69" s="168">
        <v>0</v>
      </c>
      <c r="P69" s="174">
        <f t="shared" si="6"/>
        <v>335193</v>
      </c>
      <c r="Q69" s="171">
        <f t="shared" si="7"/>
        <v>0.20654423694421525</v>
      </c>
      <c r="R69" s="123"/>
    </row>
    <row r="70" spans="1:18" ht="21" x14ac:dyDescent="0.5">
      <c r="A70" s="17" t="s">
        <v>25</v>
      </c>
      <c r="B70" s="18">
        <v>0</v>
      </c>
      <c r="C70" s="19">
        <v>0</v>
      </c>
      <c r="D70" s="19">
        <v>0</v>
      </c>
      <c r="E70" s="19">
        <v>1126</v>
      </c>
      <c r="F70" s="19">
        <v>0</v>
      </c>
      <c r="G70" s="19">
        <v>0</v>
      </c>
      <c r="H70" s="19">
        <v>252329</v>
      </c>
      <c r="I70" s="19">
        <v>0</v>
      </c>
      <c r="J70" s="19">
        <v>0</v>
      </c>
      <c r="K70" s="19">
        <v>101271</v>
      </c>
      <c r="L70" s="19">
        <v>16670</v>
      </c>
      <c r="M70" s="19">
        <v>0</v>
      </c>
      <c r="N70" s="19">
        <v>0</v>
      </c>
      <c r="O70" s="168">
        <v>0</v>
      </c>
      <c r="P70" s="174">
        <f t="shared" si="6"/>
        <v>371396</v>
      </c>
      <c r="Q70" s="171">
        <f t="shared" si="7"/>
        <v>0.22885234305052243</v>
      </c>
      <c r="R70" s="123"/>
    </row>
    <row r="71" spans="1:18" ht="21" x14ac:dyDescent="0.5">
      <c r="A71" s="17" t="s">
        <v>26</v>
      </c>
      <c r="B71" s="18">
        <v>0</v>
      </c>
      <c r="C71" s="19">
        <v>18385</v>
      </c>
      <c r="D71" s="19">
        <v>0</v>
      </c>
      <c r="E71" s="19">
        <v>3216</v>
      </c>
      <c r="F71" s="19">
        <v>5226</v>
      </c>
      <c r="G71" s="19">
        <v>1815</v>
      </c>
      <c r="H71" s="19">
        <v>71538</v>
      </c>
      <c r="I71" s="19">
        <v>0</v>
      </c>
      <c r="J71" s="19">
        <v>0</v>
      </c>
      <c r="K71" s="19">
        <v>74062</v>
      </c>
      <c r="L71" s="19">
        <v>21206</v>
      </c>
      <c r="M71" s="19">
        <v>10356</v>
      </c>
      <c r="N71" s="19">
        <v>0</v>
      </c>
      <c r="O71" s="168">
        <v>40085</v>
      </c>
      <c r="P71" s="174">
        <f t="shared" si="6"/>
        <v>245889</v>
      </c>
      <c r="Q71" s="171">
        <f t="shared" si="7"/>
        <v>0.15151556231179095</v>
      </c>
      <c r="R71" s="123"/>
    </row>
    <row r="72" spans="1:18" ht="21" x14ac:dyDescent="0.5">
      <c r="A72" s="17" t="s">
        <v>27</v>
      </c>
      <c r="B72" s="18">
        <v>0</v>
      </c>
      <c r="C72" s="19">
        <v>0</v>
      </c>
      <c r="D72" s="19">
        <v>0</v>
      </c>
      <c r="E72" s="19">
        <v>375</v>
      </c>
      <c r="F72" s="19">
        <v>0</v>
      </c>
      <c r="G72" s="19">
        <v>0</v>
      </c>
      <c r="H72" s="19">
        <v>33762</v>
      </c>
      <c r="I72" s="19">
        <v>0</v>
      </c>
      <c r="J72" s="19">
        <v>0</v>
      </c>
      <c r="K72" s="19">
        <v>0</v>
      </c>
      <c r="L72" s="19">
        <v>3533</v>
      </c>
      <c r="M72" s="19">
        <v>0</v>
      </c>
      <c r="N72" s="19">
        <v>0</v>
      </c>
      <c r="O72" s="168">
        <v>0</v>
      </c>
      <c r="P72" s="174">
        <f t="shared" si="6"/>
        <v>37670</v>
      </c>
      <c r="Q72" s="171">
        <f t="shared" si="7"/>
        <v>2.321206411138833E-2</v>
      </c>
      <c r="R72" s="123"/>
    </row>
    <row r="73" spans="1:18" ht="21" x14ac:dyDescent="0.5">
      <c r="A73" s="20" t="s">
        <v>28</v>
      </c>
      <c r="B73" s="18">
        <v>4</v>
      </c>
      <c r="C73" s="19">
        <v>205</v>
      </c>
      <c r="D73" s="19">
        <v>124</v>
      </c>
      <c r="E73" s="19">
        <v>104</v>
      </c>
      <c r="F73" s="19">
        <v>41</v>
      </c>
      <c r="G73" s="19">
        <v>2</v>
      </c>
      <c r="H73" s="19">
        <v>4708</v>
      </c>
      <c r="I73" s="19">
        <v>274</v>
      </c>
      <c r="J73" s="19">
        <v>112</v>
      </c>
      <c r="K73" s="19">
        <v>1437</v>
      </c>
      <c r="L73" s="19">
        <v>250</v>
      </c>
      <c r="M73" s="19">
        <v>35</v>
      </c>
      <c r="N73" s="19">
        <v>196</v>
      </c>
      <c r="O73" s="168">
        <v>131</v>
      </c>
      <c r="P73" s="174">
        <f t="shared" si="6"/>
        <v>7623</v>
      </c>
      <c r="Q73" s="171">
        <f t="shared" si="7"/>
        <v>4.6972541736425072E-3</v>
      </c>
      <c r="R73" s="123"/>
    </row>
    <row r="74" spans="1:18" ht="15" x14ac:dyDescent="0.35">
      <c r="A74" s="17" t="s">
        <v>75</v>
      </c>
      <c r="B74" s="18">
        <v>200</v>
      </c>
      <c r="C74" s="19">
        <v>844</v>
      </c>
      <c r="D74" s="19">
        <v>713</v>
      </c>
      <c r="E74" s="19">
        <v>0</v>
      </c>
      <c r="F74" s="19">
        <v>205</v>
      </c>
      <c r="G74" s="19">
        <v>62</v>
      </c>
      <c r="H74" s="19">
        <v>0</v>
      </c>
      <c r="I74" s="19">
        <v>1991</v>
      </c>
      <c r="J74" s="19">
        <v>605</v>
      </c>
      <c r="K74" s="19">
        <v>9226</v>
      </c>
      <c r="L74" s="19">
        <v>0</v>
      </c>
      <c r="M74" s="19">
        <v>212</v>
      </c>
      <c r="N74" s="19">
        <v>1766</v>
      </c>
      <c r="O74" s="168">
        <v>1049</v>
      </c>
      <c r="P74" s="174">
        <f>SUM(B74:O74)</f>
        <v>16873</v>
      </c>
      <c r="Q74" s="171">
        <f t="shared" si="7"/>
        <v>1.0397057545831041E-2</v>
      </c>
    </row>
    <row r="75" spans="1:18" ht="21.5" thickBot="1" x14ac:dyDescent="0.55000000000000004">
      <c r="A75" s="21" t="s">
        <v>76</v>
      </c>
      <c r="B75" s="22">
        <v>0</v>
      </c>
      <c r="C75" s="23">
        <v>0</v>
      </c>
      <c r="D75" s="23">
        <v>0</v>
      </c>
      <c r="E75" s="23">
        <v>398</v>
      </c>
      <c r="F75" s="23">
        <v>0</v>
      </c>
      <c r="G75" s="23">
        <v>0</v>
      </c>
      <c r="H75" s="23">
        <v>25575</v>
      </c>
      <c r="I75" s="23">
        <v>0</v>
      </c>
      <c r="J75" s="23">
        <v>0</v>
      </c>
      <c r="K75" s="23">
        <v>0</v>
      </c>
      <c r="L75" s="23">
        <v>1652</v>
      </c>
      <c r="M75" s="23">
        <v>0</v>
      </c>
      <c r="N75" s="23">
        <v>0</v>
      </c>
      <c r="O75" s="169">
        <v>0</v>
      </c>
      <c r="P75" s="175">
        <f>SUM(B75:O75)</f>
        <v>27625</v>
      </c>
      <c r="Q75" s="172">
        <f t="shared" si="7"/>
        <v>1.702238574667116E-2</v>
      </c>
      <c r="R75" s="123"/>
    </row>
    <row r="76" spans="1:18" ht="21.5" thickBot="1" x14ac:dyDescent="0.55000000000000004">
      <c r="A76" s="24" t="s">
        <v>31</v>
      </c>
      <c r="B76" s="25">
        <v>7135</v>
      </c>
      <c r="C76" s="26">
        <v>37053</v>
      </c>
      <c r="D76" s="26">
        <v>20191</v>
      </c>
      <c r="E76" s="26">
        <v>10905</v>
      </c>
      <c r="F76" s="26">
        <v>10885</v>
      </c>
      <c r="G76" s="26">
        <v>4304</v>
      </c>
      <c r="H76" s="26">
        <v>959699</v>
      </c>
      <c r="I76" s="26">
        <v>61684</v>
      </c>
      <c r="J76" s="26">
        <v>21897</v>
      </c>
      <c r="K76" s="26">
        <v>247580</v>
      </c>
      <c r="L76" s="26">
        <v>91869</v>
      </c>
      <c r="M76" s="26">
        <v>19716</v>
      </c>
      <c r="N76" s="26">
        <v>46112</v>
      </c>
      <c r="O76" s="26">
        <v>83833</v>
      </c>
      <c r="P76" s="178">
        <f t="shared" ref="P76:Q76" si="8">SUM(P67:P75)</f>
        <v>1622863</v>
      </c>
      <c r="Q76" s="179">
        <f t="shared" si="8"/>
        <v>1</v>
      </c>
      <c r="R76" s="123"/>
    </row>
    <row r="77" spans="1:18" ht="21.5" thickBot="1" x14ac:dyDescent="0.55000000000000004">
      <c r="A77" s="181" t="s">
        <v>32</v>
      </c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3"/>
      <c r="Q77" s="184"/>
      <c r="R77" s="123"/>
    </row>
    <row r="78" spans="1:18" ht="21.5" thickBot="1" x14ac:dyDescent="0.55000000000000004">
      <c r="A78" s="32"/>
      <c r="B78" s="33" t="s">
        <v>33</v>
      </c>
      <c r="C78" s="34">
        <v>8505</v>
      </c>
      <c r="D78" s="35" t="s">
        <v>34</v>
      </c>
      <c r="E78" s="36">
        <v>115930</v>
      </c>
      <c r="F78" s="35" t="s">
        <v>35</v>
      </c>
      <c r="G78" s="36">
        <v>19</v>
      </c>
      <c r="H78" s="35" t="s">
        <v>36</v>
      </c>
      <c r="I78" s="36">
        <v>8337</v>
      </c>
      <c r="J78" s="35" t="s">
        <v>37</v>
      </c>
      <c r="K78" s="36">
        <v>131801</v>
      </c>
      <c r="L78" s="35" t="s">
        <v>38</v>
      </c>
      <c r="M78" s="37">
        <v>0</v>
      </c>
      <c r="N78" s="35" t="s">
        <v>39</v>
      </c>
      <c r="O78" s="34">
        <v>66092</v>
      </c>
      <c r="P78" s="180">
        <f>C78+E78+G78+I78+K78+M78+O78</f>
        <v>330684</v>
      </c>
      <c r="Q78" s="144"/>
      <c r="R78" s="123"/>
    </row>
    <row r="79" spans="1:18" ht="16.5" thickBot="1" x14ac:dyDescent="0.45">
      <c r="A79" s="41"/>
      <c r="B79" s="41"/>
      <c r="C79" s="41"/>
      <c r="D79" s="42"/>
      <c r="E79" s="43"/>
      <c r="F79" s="42"/>
      <c r="G79" s="42"/>
      <c r="H79" s="42"/>
      <c r="I79" s="42"/>
      <c r="J79" s="42"/>
      <c r="K79" s="42"/>
      <c r="L79" s="44"/>
      <c r="M79" s="44"/>
      <c r="N79" s="44"/>
      <c r="O79" s="45" t="s">
        <v>40</v>
      </c>
      <c r="P79" s="145">
        <f>SUM(P76:P78)</f>
        <v>1953547</v>
      </c>
      <c r="Q79" s="47"/>
    </row>
    <row r="80" spans="1:18" ht="16" x14ac:dyDescent="0.4">
      <c r="A80" s="28" t="s">
        <v>41</v>
      </c>
      <c r="B80" s="28"/>
      <c r="D80" s="44"/>
      <c r="E80" s="49"/>
      <c r="F80" s="44"/>
      <c r="G80" s="44"/>
      <c r="H80" s="50"/>
      <c r="I80" s="44"/>
      <c r="J80" s="44"/>
      <c r="K80" s="44"/>
      <c r="L80" s="44"/>
      <c r="M80" s="44"/>
      <c r="N80" s="44"/>
      <c r="O80" s="44" t="s">
        <v>42</v>
      </c>
      <c r="P80" s="44"/>
      <c r="Q80" s="47"/>
    </row>
    <row r="81" spans="1:18" ht="16" x14ac:dyDescent="0.4">
      <c r="A81" s="28" t="s">
        <v>43</v>
      </c>
      <c r="B81" s="28"/>
      <c r="C81" s="47"/>
      <c r="D81" s="44"/>
      <c r="E81" s="49"/>
      <c r="F81" s="44"/>
      <c r="G81" s="44"/>
      <c r="H81" s="50"/>
      <c r="I81" s="44"/>
      <c r="J81" s="44"/>
      <c r="K81" s="44"/>
      <c r="L81" s="44"/>
      <c r="M81" s="44"/>
      <c r="N81" s="44"/>
      <c r="O81" s="44" t="s">
        <v>42</v>
      </c>
      <c r="P81" s="44"/>
      <c r="Q81" s="47"/>
      <c r="R81" s="1" t="s">
        <v>42</v>
      </c>
    </row>
  </sheetData>
  <mergeCells count="26">
    <mergeCell ref="P65:P66"/>
    <mergeCell ref="Q65:Q66"/>
    <mergeCell ref="A42:R42"/>
    <mergeCell ref="A43:R43"/>
    <mergeCell ref="P44:P45"/>
    <mergeCell ref="A62:R62"/>
    <mergeCell ref="A63:R63"/>
    <mergeCell ref="A64:R64"/>
    <mergeCell ref="A41:R41"/>
    <mergeCell ref="B25:C25"/>
    <mergeCell ref="B26:C26"/>
    <mergeCell ref="B27:C27"/>
    <mergeCell ref="B28:C28"/>
    <mergeCell ref="E32:G32"/>
    <mergeCell ref="E33:G33"/>
    <mergeCell ref="E34:G34"/>
    <mergeCell ref="E35:G35"/>
    <mergeCell ref="E36:H36"/>
    <mergeCell ref="A40:R40"/>
    <mergeCell ref="B24:P24"/>
    <mergeCell ref="E31:L31"/>
    <mergeCell ref="A1:R1"/>
    <mergeCell ref="A2:R2"/>
    <mergeCell ref="A3:R3"/>
    <mergeCell ref="P4:P5"/>
    <mergeCell ref="Q4:Q5"/>
  </mergeCells>
  <pageMargins left="0.7" right="0.7" top="0.75" bottom="0.75" header="0.3" footer="0.3"/>
  <pageSetup scale="47" orientation="landscape" horizontalDpi="1200" verticalDpi="1200"/>
  <rowBreaks count="1" manualBreakCount="1">
    <brk id="39" max="16383" man="1"/>
  </rowBreaks>
  <colBreaks count="1" manualBreakCount="1">
    <brk id="1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CB315-F7E6-466B-A9FD-84FD8B2F95DE}">
  <dimension ref="A1:V81"/>
  <sheetViews>
    <sheetView showGridLines="0" topLeftCell="A6" zoomScale="55" zoomScaleNormal="55" zoomScaleSheetLayoutView="90" workbookViewId="0">
      <selection activeCell="B24" sqref="B24:Q36"/>
    </sheetView>
  </sheetViews>
  <sheetFormatPr defaultColWidth="9.1796875" defaultRowHeight="13" x14ac:dyDescent="0.3"/>
  <cols>
    <col min="1" max="1" width="44.1796875" style="1" customWidth="1"/>
    <col min="2" max="2" width="10.26953125" style="1" customWidth="1"/>
    <col min="3" max="3" width="11.453125" style="1" customWidth="1"/>
    <col min="4" max="4" width="11" style="1" customWidth="1"/>
    <col min="5" max="5" width="10" style="1" customWidth="1"/>
    <col min="6" max="6" width="13" style="1" customWidth="1"/>
    <col min="7" max="7" width="12.453125" style="1" bestFit="1" customWidth="1"/>
    <col min="8" max="8" width="11" style="1" customWidth="1"/>
    <col min="9" max="9" width="10.1796875" style="1" customWidth="1"/>
    <col min="10" max="10" width="10.453125" style="1" customWidth="1"/>
    <col min="11" max="11" width="11" style="1" bestFit="1" customWidth="1"/>
    <col min="12" max="12" width="10.1796875" style="1" customWidth="1"/>
    <col min="13" max="13" width="9.81640625" style="1" bestFit="1" customWidth="1"/>
    <col min="14" max="14" width="11" style="1" customWidth="1"/>
    <col min="15" max="15" width="11.453125" style="1" customWidth="1"/>
    <col min="16" max="16" width="11" style="1" bestFit="1" customWidth="1"/>
    <col min="17" max="17" width="11.1796875" style="1" customWidth="1"/>
    <col min="18" max="19" width="9.1796875" style="1"/>
    <col min="20" max="20" width="9.81640625" style="1" bestFit="1" customWidth="1"/>
    <col min="21" max="16384" width="9.1796875" style="1"/>
  </cols>
  <sheetData>
    <row r="1" spans="1:22" ht="19.5" customHeight="1" x14ac:dyDescent="0.55000000000000004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22" ht="21" x14ac:dyDescent="0.5">
      <c r="A2" s="206" t="s">
        <v>73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</row>
    <row r="3" spans="1:22" ht="21.5" thickBot="1" x14ac:dyDescent="0.55000000000000004">
      <c r="A3" s="208" t="s">
        <v>2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</row>
    <row r="4" spans="1:22" ht="21.5" thickBot="1" x14ac:dyDescent="0.55000000000000004">
      <c r="A4" s="2" t="s">
        <v>3</v>
      </c>
      <c r="B4" s="3">
        <v>1</v>
      </c>
      <c r="C4" s="4">
        <v>3</v>
      </c>
      <c r="D4" s="4">
        <v>5</v>
      </c>
      <c r="E4" s="4">
        <v>7</v>
      </c>
      <c r="F4" s="5" t="s">
        <v>4</v>
      </c>
      <c r="G4" s="4">
        <v>29</v>
      </c>
      <c r="H4" s="4">
        <v>13</v>
      </c>
      <c r="I4" s="4">
        <v>15</v>
      </c>
      <c r="J4" s="4">
        <v>17</v>
      </c>
      <c r="K4" s="4">
        <v>19</v>
      </c>
      <c r="L4" s="4">
        <v>21</v>
      </c>
      <c r="M4" s="4">
        <v>23</v>
      </c>
      <c r="N4" s="4">
        <v>25</v>
      </c>
      <c r="O4" s="165">
        <v>27</v>
      </c>
      <c r="P4" s="210" t="s">
        <v>5</v>
      </c>
      <c r="Q4" s="212" t="s">
        <v>6</v>
      </c>
      <c r="R4" s="7"/>
    </row>
    <row r="5" spans="1:22" ht="31.5" thickBot="1" x14ac:dyDescent="0.55000000000000004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1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0" t="s">
        <v>17</v>
      </c>
      <c r="L5" s="10" t="s">
        <v>18</v>
      </c>
      <c r="M5" s="10" t="s">
        <v>19</v>
      </c>
      <c r="N5" s="10" t="s">
        <v>20</v>
      </c>
      <c r="O5" s="166" t="s">
        <v>21</v>
      </c>
      <c r="P5" s="211"/>
      <c r="Q5" s="213"/>
      <c r="R5" s="7"/>
    </row>
    <row r="6" spans="1:22" ht="14.5" x14ac:dyDescent="0.35">
      <c r="A6" s="17" t="s">
        <v>22</v>
      </c>
      <c r="B6" s="18">
        <v>4161</v>
      </c>
      <c r="C6" s="19">
        <v>0</v>
      </c>
      <c r="D6" s="19">
        <v>11183</v>
      </c>
      <c r="E6" s="19">
        <v>3562</v>
      </c>
      <c r="F6" s="19">
        <v>0</v>
      </c>
      <c r="G6" s="19">
        <v>0</v>
      </c>
      <c r="H6" s="19">
        <v>83531</v>
      </c>
      <c r="I6" s="19">
        <v>39187</v>
      </c>
      <c r="J6" s="19">
        <v>13185</v>
      </c>
      <c r="K6" s="19">
        <v>0</v>
      </c>
      <c r="L6" s="19">
        <v>20775</v>
      </c>
      <c r="M6" s="19">
        <v>0</v>
      </c>
      <c r="N6" s="19">
        <v>16110</v>
      </c>
      <c r="O6" s="168">
        <v>0</v>
      </c>
      <c r="P6" s="174">
        <f t="shared" ref="P6:P11" si="0">SUM(B6:O6)</f>
        <v>191694</v>
      </c>
      <c r="Q6" s="171">
        <f t="shared" ref="Q6:Q14" si="1">IF(P6=0,0,P6/$P$15)</f>
        <v>0.1181208765003577</v>
      </c>
    </row>
    <row r="7" spans="1:22" ht="21" x14ac:dyDescent="0.5">
      <c r="A7" s="17" t="s">
        <v>23</v>
      </c>
      <c r="B7" s="18">
        <v>2770</v>
      </c>
      <c r="C7" s="19">
        <v>17619</v>
      </c>
      <c r="D7" s="19">
        <v>8171</v>
      </c>
      <c r="E7" s="19">
        <v>1152</v>
      </c>
      <c r="F7" s="19">
        <v>5413</v>
      </c>
      <c r="G7" s="19">
        <v>2425</v>
      </c>
      <c r="H7" s="19">
        <v>168044</v>
      </c>
      <c r="I7" s="19">
        <v>20232</v>
      </c>
      <c r="J7" s="19">
        <v>7995</v>
      </c>
      <c r="K7" s="19">
        <v>61584</v>
      </c>
      <c r="L7" s="19">
        <v>13774</v>
      </c>
      <c r="M7" s="19">
        <v>9113</v>
      </c>
      <c r="N7" s="19">
        <v>28040</v>
      </c>
      <c r="O7" s="168">
        <v>42568</v>
      </c>
      <c r="P7" s="174">
        <f t="shared" si="0"/>
        <v>388900</v>
      </c>
      <c r="Q7" s="171">
        <f t="shared" si="1"/>
        <v>0.2396382196155806</v>
      </c>
      <c r="R7" s="15"/>
      <c r="S7" s="16"/>
      <c r="V7" s="16"/>
    </row>
    <row r="8" spans="1:22" ht="21" x14ac:dyDescent="0.5">
      <c r="A8" s="17" t="s">
        <v>24</v>
      </c>
      <c r="B8" s="18">
        <v>0</v>
      </c>
      <c r="C8" s="19">
        <v>0</v>
      </c>
      <c r="D8" s="19">
        <v>0</v>
      </c>
      <c r="E8" s="19">
        <v>972</v>
      </c>
      <c r="F8" s="19">
        <v>0</v>
      </c>
      <c r="G8" s="19">
        <v>0</v>
      </c>
      <c r="H8" s="19">
        <v>320212</v>
      </c>
      <c r="I8" s="19">
        <v>0</v>
      </c>
      <c r="J8" s="19">
        <v>0</v>
      </c>
      <c r="K8" s="19">
        <v>0</v>
      </c>
      <c r="L8" s="19">
        <v>14009</v>
      </c>
      <c r="M8" s="19">
        <v>0</v>
      </c>
      <c r="N8" s="19">
        <v>0</v>
      </c>
      <c r="O8" s="168">
        <v>0</v>
      </c>
      <c r="P8" s="174">
        <f t="shared" si="0"/>
        <v>335193</v>
      </c>
      <c r="Q8" s="171">
        <f t="shared" si="1"/>
        <v>0.20654423694421525</v>
      </c>
      <c r="R8" s="7"/>
      <c r="S8" s="16"/>
      <c r="V8" s="16"/>
    </row>
    <row r="9" spans="1:22" ht="21" x14ac:dyDescent="0.5">
      <c r="A9" s="17" t="s">
        <v>25</v>
      </c>
      <c r="B9" s="18">
        <v>0</v>
      </c>
      <c r="C9" s="19">
        <v>0</v>
      </c>
      <c r="D9" s="19">
        <v>0</v>
      </c>
      <c r="E9" s="19">
        <v>1126</v>
      </c>
      <c r="F9" s="19">
        <v>0</v>
      </c>
      <c r="G9" s="19">
        <v>0</v>
      </c>
      <c r="H9" s="19">
        <v>252329</v>
      </c>
      <c r="I9" s="19">
        <v>0</v>
      </c>
      <c r="J9" s="19">
        <v>0</v>
      </c>
      <c r="K9" s="19">
        <v>101271</v>
      </c>
      <c r="L9" s="19">
        <v>16670</v>
      </c>
      <c r="M9" s="19">
        <v>0</v>
      </c>
      <c r="N9" s="19">
        <v>0</v>
      </c>
      <c r="O9" s="168">
        <v>0</v>
      </c>
      <c r="P9" s="174">
        <f t="shared" si="0"/>
        <v>371396</v>
      </c>
      <c r="Q9" s="171">
        <f t="shared" si="1"/>
        <v>0.22885234305052243</v>
      </c>
      <c r="R9" s="15"/>
      <c r="S9" s="16"/>
      <c r="V9" s="16"/>
    </row>
    <row r="10" spans="1:22" ht="21" x14ac:dyDescent="0.5">
      <c r="A10" s="17" t="s">
        <v>26</v>
      </c>
      <c r="B10" s="18">
        <v>0</v>
      </c>
      <c r="C10" s="19">
        <v>18385</v>
      </c>
      <c r="D10" s="19">
        <v>0</v>
      </c>
      <c r="E10" s="19">
        <v>3216</v>
      </c>
      <c r="F10" s="19">
        <v>5226</v>
      </c>
      <c r="G10" s="19">
        <v>1815</v>
      </c>
      <c r="H10" s="19">
        <v>71538</v>
      </c>
      <c r="I10" s="19">
        <v>0</v>
      </c>
      <c r="J10" s="19">
        <v>0</v>
      </c>
      <c r="K10" s="19">
        <v>74062</v>
      </c>
      <c r="L10" s="19">
        <v>21206</v>
      </c>
      <c r="M10" s="19">
        <v>10356</v>
      </c>
      <c r="N10" s="19">
        <v>0</v>
      </c>
      <c r="O10" s="168">
        <v>40085</v>
      </c>
      <c r="P10" s="174">
        <f t="shared" si="0"/>
        <v>245889</v>
      </c>
      <c r="Q10" s="171">
        <f t="shared" si="1"/>
        <v>0.15151556231179095</v>
      </c>
      <c r="R10" s="15"/>
      <c r="S10" s="16"/>
      <c r="V10" s="16"/>
    </row>
    <row r="11" spans="1:22" ht="21" x14ac:dyDescent="0.5">
      <c r="A11" s="17" t="s">
        <v>27</v>
      </c>
      <c r="B11" s="18">
        <v>0</v>
      </c>
      <c r="C11" s="19">
        <v>0</v>
      </c>
      <c r="D11" s="19">
        <v>0</v>
      </c>
      <c r="E11" s="19">
        <v>375</v>
      </c>
      <c r="F11" s="19">
        <v>0</v>
      </c>
      <c r="G11" s="19">
        <v>0</v>
      </c>
      <c r="H11" s="19">
        <v>33762</v>
      </c>
      <c r="I11" s="19">
        <v>0</v>
      </c>
      <c r="J11" s="19">
        <v>0</v>
      </c>
      <c r="K11" s="19">
        <v>0</v>
      </c>
      <c r="L11" s="19">
        <v>3533</v>
      </c>
      <c r="M11" s="19">
        <v>0</v>
      </c>
      <c r="N11" s="19">
        <v>0</v>
      </c>
      <c r="O11" s="168">
        <v>0</v>
      </c>
      <c r="P11" s="174">
        <f t="shared" si="0"/>
        <v>37670</v>
      </c>
      <c r="Q11" s="171">
        <f t="shared" si="1"/>
        <v>2.321206411138833E-2</v>
      </c>
      <c r="R11" s="15"/>
      <c r="S11" s="16"/>
      <c r="V11" s="16"/>
    </row>
    <row r="12" spans="1:22" ht="21" x14ac:dyDescent="0.5">
      <c r="A12" s="20" t="s">
        <v>28</v>
      </c>
      <c r="B12" s="18">
        <v>4</v>
      </c>
      <c r="C12" s="19">
        <v>205</v>
      </c>
      <c r="D12" s="19">
        <v>124</v>
      </c>
      <c r="E12" s="19">
        <v>104</v>
      </c>
      <c r="F12" s="19">
        <v>41</v>
      </c>
      <c r="G12" s="19">
        <v>2</v>
      </c>
      <c r="H12" s="19">
        <v>4708</v>
      </c>
      <c r="I12" s="19">
        <v>274</v>
      </c>
      <c r="J12" s="19">
        <v>112</v>
      </c>
      <c r="K12" s="19">
        <v>1437</v>
      </c>
      <c r="L12" s="19">
        <v>250</v>
      </c>
      <c r="M12" s="19">
        <v>35</v>
      </c>
      <c r="N12" s="19">
        <v>196</v>
      </c>
      <c r="O12" s="168">
        <v>131</v>
      </c>
      <c r="P12" s="174">
        <f>SUM(B12:O12)</f>
        <v>7623</v>
      </c>
      <c r="Q12" s="171">
        <f t="shared" si="1"/>
        <v>4.6972541736425072E-3</v>
      </c>
      <c r="R12" s="7"/>
      <c r="S12" s="16"/>
      <c r="V12" s="16"/>
    </row>
    <row r="13" spans="1:22" ht="16.5" x14ac:dyDescent="0.35">
      <c r="A13" s="17" t="s">
        <v>29</v>
      </c>
      <c r="B13" s="18">
        <v>200</v>
      </c>
      <c r="C13" s="19">
        <v>844</v>
      </c>
      <c r="D13" s="19">
        <v>713</v>
      </c>
      <c r="E13" s="19">
        <v>0</v>
      </c>
      <c r="F13" s="19">
        <v>205</v>
      </c>
      <c r="G13" s="19">
        <v>62</v>
      </c>
      <c r="H13" s="19">
        <v>0</v>
      </c>
      <c r="I13" s="19">
        <v>1991</v>
      </c>
      <c r="J13" s="19">
        <v>605</v>
      </c>
      <c r="K13" s="19">
        <v>9226</v>
      </c>
      <c r="L13" s="19">
        <v>0</v>
      </c>
      <c r="M13" s="19">
        <v>212</v>
      </c>
      <c r="N13" s="19">
        <v>1766</v>
      </c>
      <c r="O13" s="168">
        <v>1049</v>
      </c>
      <c r="P13" s="174">
        <f>SUM(B13:O13)</f>
        <v>16873</v>
      </c>
      <c r="Q13" s="171">
        <f t="shared" si="1"/>
        <v>1.0397057545831041E-2</v>
      </c>
    </row>
    <row r="14" spans="1:22" ht="21.5" thickBot="1" x14ac:dyDescent="0.55000000000000004">
      <c r="A14" s="21" t="s">
        <v>30</v>
      </c>
      <c r="B14" s="22">
        <v>0</v>
      </c>
      <c r="C14" s="23">
        <v>0</v>
      </c>
      <c r="D14" s="23">
        <v>0</v>
      </c>
      <c r="E14" s="23">
        <v>398</v>
      </c>
      <c r="F14" s="23">
        <v>0</v>
      </c>
      <c r="G14" s="23">
        <v>0</v>
      </c>
      <c r="H14" s="23">
        <v>25575</v>
      </c>
      <c r="I14" s="23">
        <v>0</v>
      </c>
      <c r="J14" s="23">
        <v>0</v>
      </c>
      <c r="K14" s="23">
        <v>0</v>
      </c>
      <c r="L14" s="23">
        <v>1652</v>
      </c>
      <c r="M14" s="23">
        <v>0</v>
      </c>
      <c r="N14" s="23">
        <v>0</v>
      </c>
      <c r="O14" s="169">
        <v>0</v>
      </c>
      <c r="P14" s="175">
        <f>SUM(B14:O14)</f>
        <v>27625</v>
      </c>
      <c r="Q14" s="172">
        <f t="shared" si="1"/>
        <v>1.702238574667116E-2</v>
      </c>
      <c r="R14" s="7"/>
      <c r="V14" s="16"/>
    </row>
    <row r="15" spans="1:22" ht="21.5" thickBot="1" x14ac:dyDescent="0.55000000000000004">
      <c r="A15" s="24" t="s">
        <v>31</v>
      </c>
      <c r="B15" s="25">
        <f t="shared" ref="B15:Q15" si="2">SUM(B6:B14)</f>
        <v>7135</v>
      </c>
      <c r="C15" s="26">
        <f t="shared" si="2"/>
        <v>37053</v>
      </c>
      <c r="D15" s="26">
        <f t="shared" si="2"/>
        <v>20191</v>
      </c>
      <c r="E15" s="26">
        <f t="shared" si="2"/>
        <v>10905</v>
      </c>
      <c r="F15" s="26">
        <f t="shared" si="2"/>
        <v>10885</v>
      </c>
      <c r="G15" s="26">
        <f t="shared" si="2"/>
        <v>4304</v>
      </c>
      <c r="H15" s="26">
        <f t="shared" si="2"/>
        <v>959699</v>
      </c>
      <c r="I15" s="26">
        <f t="shared" si="2"/>
        <v>61684</v>
      </c>
      <c r="J15" s="26">
        <f t="shared" si="2"/>
        <v>21897</v>
      </c>
      <c r="K15" s="26">
        <f t="shared" si="2"/>
        <v>247580</v>
      </c>
      <c r="L15" s="26">
        <f t="shared" si="2"/>
        <v>91869</v>
      </c>
      <c r="M15" s="26">
        <f t="shared" si="2"/>
        <v>19716</v>
      </c>
      <c r="N15" s="26">
        <f t="shared" si="2"/>
        <v>46112</v>
      </c>
      <c r="O15" s="26">
        <f t="shared" si="2"/>
        <v>83833</v>
      </c>
      <c r="P15" s="178">
        <f t="shared" si="2"/>
        <v>1622863</v>
      </c>
      <c r="Q15" s="179">
        <f t="shared" si="2"/>
        <v>1</v>
      </c>
      <c r="R15" s="7"/>
      <c r="V15" s="16"/>
    </row>
    <row r="16" spans="1:22" ht="21.5" thickBot="1" x14ac:dyDescent="0.55000000000000004">
      <c r="A16" s="181" t="s">
        <v>32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3"/>
      <c r="Q16" s="184"/>
      <c r="R16" s="7"/>
      <c r="V16" s="16"/>
    </row>
    <row r="17" spans="1:22" s="28" customFormat="1" ht="21.5" thickBot="1" x14ac:dyDescent="0.4">
      <c r="A17" s="32"/>
      <c r="B17" s="33" t="s">
        <v>33</v>
      </c>
      <c r="C17" s="34">
        <v>8505</v>
      </c>
      <c r="D17" s="35" t="s">
        <v>34</v>
      </c>
      <c r="E17" s="36">
        <v>115930</v>
      </c>
      <c r="F17" s="35" t="s">
        <v>35</v>
      </c>
      <c r="G17" s="36">
        <v>19</v>
      </c>
      <c r="H17" s="35" t="s">
        <v>36</v>
      </c>
      <c r="I17" s="36">
        <v>8337</v>
      </c>
      <c r="J17" s="35" t="s">
        <v>37</v>
      </c>
      <c r="K17" s="36">
        <v>131801</v>
      </c>
      <c r="L17" s="35" t="s">
        <v>38</v>
      </c>
      <c r="M17" s="37">
        <v>0</v>
      </c>
      <c r="N17" s="35" t="s">
        <v>39</v>
      </c>
      <c r="O17" s="34">
        <v>66092</v>
      </c>
      <c r="P17" s="38">
        <f>E17+G17+I17+K17+M17+O17+C17</f>
        <v>330684</v>
      </c>
      <c r="Q17" s="39"/>
      <c r="R17" s="27"/>
    </row>
    <row r="18" spans="1:22" ht="16.5" thickBot="1" x14ac:dyDescent="0.45">
      <c r="A18" s="41"/>
      <c r="B18" s="41"/>
      <c r="C18" s="41"/>
      <c r="D18" s="42"/>
      <c r="E18" s="43"/>
      <c r="F18" s="42"/>
      <c r="G18" s="42"/>
      <c r="H18" s="42"/>
      <c r="I18" s="42"/>
      <c r="J18" s="42"/>
      <c r="K18" s="42"/>
      <c r="L18" s="44"/>
      <c r="M18" s="44"/>
      <c r="N18" s="44"/>
      <c r="O18" s="45" t="s">
        <v>40</v>
      </c>
      <c r="P18" s="46">
        <f>SUM(P15:P17)</f>
        <v>1953547</v>
      </c>
      <c r="Q18" s="47"/>
    </row>
    <row r="19" spans="1:22" x14ac:dyDescent="0.3">
      <c r="T19" s="40"/>
    </row>
    <row r="20" spans="1:22" ht="16" x14ac:dyDescent="0.4">
      <c r="A20" s="48" t="s">
        <v>41</v>
      </c>
      <c r="B20" s="28"/>
      <c r="D20" s="44"/>
      <c r="E20" s="49"/>
      <c r="F20" s="44"/>
      <c r="G20" s="44"/>
      <c r="H20" s="50"/>
      <c r="I20" s="44"/>
      <c r="J20" s="44"/>
      <c r="K20" s="44"/>
      <c r="L20" s="44"/>
      <c r="M20" s="44"/>
      <c r="N20" s="44"/>
      <c r="O20" s="44" t="s">
        <v>42</v>
      </c>
      <c r="P20" s="44"/>
      <c r="Q20" s="47"/>
      <c r="R20" s="1" t="s">
        <v>42</v>
      </c>
    </row>
    <row r="21" spans="1:22" ht="16" x14ac:dyDescent="0.4">
      <c r="A21" s="48" t="s">
        <v>43</v>
      </c>
      <c r="B21" s="28"/>
      <c r="C21" s="47"/>
      <c r="D21" s="44"/>
      <c r="E21" s="49"/>
      <c r="F21" s="44"/>
      <c r="G21" s="44"/>
      <c r="H21" s="50"/>
      <c r="I21" s="44"/>
      <c r="J21" s="44"/>
      <c r="K21" s="44"/>
      <c r="L21" s="44"/>
      <c r="M21" s="44"/>
      <c r="N21" s="44"/>
      <c r="O21" s="44" t="s">
        <v>42</v>
      </c>
      <c r="P21" s="44"/>
      <c r="Q21" s="47"/>
      <c r="T21" s="40"/>
    </row>
    <row r="22" spans="1:22" x14ac:dyDescent="0.3">
      <c r="V22" s="51"/>
    </row>
    <row r="23" spans="1:22" ht="16" x14ac:dyDescent="0.4">
      <c r="A23" s="52"/>
      <c r="B23" s="47"/>
      <c r="C23" s="47"/>
      <c r="D23" s="44"/>
      <c r="E23" s="49"/>
      <c r="F23" s="44"/>
      <c r="G23" s="44"/>
      <c r="H23" s="50"/>
      <c r="I23" s="44"/>
      <c r="J23" s="44"/>
      <c r="K23" s="44"/>
      <c r="L23" s="44"/>
      <c r="M23" s="44"/>
      <c r="N23" s="44"/>
      <c r="O23" s="44" t="s">
        <v>42</v>
      </c>
      <c r="P23" s="44"/>
      <c r="Q23" s="47"/>
    </row>
    <row r="24" spans="1:22" ht="21.65" customHeight="1" x14ac:dyDescent="0.5">
      <c r="B24" s="201" t="s">
        <v>44</v>
      </c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3"/>
      <c r="Q24"/>
      <c r="R24" s="53"/>
    </row>
    <row r="25" spans="1:22" ht="58" x14ac:dyDescent="0.3">
      <c r="B25" s="214" t="s">
        <v>45</v>
      </c>
      <c r="C25" s="215"/>
      <c r="D25" s="54" t="s">
        <v>46</v>
      </c>
      <c r="E25" s="54" t="s">
        <v>22</v>
      </c>
      <c r="F25" s="54" t="s">
        <v>47</v>
      </c>
      <c r="G25" s="54" t="s">
        <v>24</v>
      </c>
      <c r="H25" s="55" t="s">
        <v>48</v>
      </c>
      <c r="I25" s="55" t="s">
        <v>26</v>
      </c>
      <c r="J25" s="56" t="s">
        <v>27</v>
      </c>
      <c r="K25" s="57" t="s">
        <v>49</v>
      </c>
      <c r="L25" s="58" t="s">
        <v>50</v>
      </c>
      <c r="M25" s="59" t="s">
        <v>51</v>
      </c>
      <c r="N25" s="60" t="s">
        <v>52</v>
      </c>
      <c r="O25" s="57" t="s">
        <v>53</v>
      </c>
      <c r="P25" s="61" t="s">
        <v>54</v>
      </c>
    </row>
    <row r="26" spans="1:22" ht="18.649999999999999" customHeight="1" x14ac:dyDescent="0.3">
      <c r="B26" s="216" t="s">
        <v>55</v>
      </c>
      <c r="C26" s="217"/>
      <c r="D26" s="62" t="s">
        <v>56</v>
      </c>
      <c r="E26" s="63">
        <f>E6+H6+L6</f>
        <v>107868</v>
      </c>
      <c r="F26" s="63">
        <f>E7+H7+L7</f>
        <v>182970</v>
      </c>
      <c r="G26" s="63">
        <f>E8+H8+L8</f>
        <v>335193</v>
      </c>
      <c r="H26" s="63">
        <f>E9+H9+L9</f>
        <v>270125</v>
      </c>
      <c r="I26" s="63">
        <f>E10+H10+L10</f>
        <v>95960</v>
      </c>
      <c r="J26" s="64">
        <f>E11+H11+L11</f>
        <v>37670</v>
      </c>
      <c r="K26" s="65">
        <f>E26+F26+G26+H26+I26+J26</f>
        <v>1029786</v>
      </c>
      <c r="L26" s="66">
        <f>IF(K26=0,0,((K26/K29)))</f>
        <v>0.65560480333498439</v>
      </c>
      <c r="M26" s="67">
        <f>E12+H12+L12</f>
        <v>5062</v>
      </c>
      <c r="N26" s="68">
        <f>IF(M26=0,0,(M26/M$29))</f>
        <v>0.66404302767939127</v>
      </c>
      <c r="O26" s="69">
        <f>K26+M26</f>
        <v>1034848</v>
      </c>
      <c r="P26" s="70">
        <f>IF(O26=0,0,(O26/O$29))</f>
        <v>0.6556455572697063</v>
      </c>
    </row>
    <row r="27" spans="1:22" ht="44.15" customHeight="1" x14ac:dyDescent="0.5">
      <c r="B27" s="218" t="s">
        <v>57</v>
      </c>
      <c r="C27" s="219"/>
      <c r="D27" s="71" t="s">
        <v>58</v>
      </c>
      <c r="E27" s="72">
        <f>B6+D6+I6+J6+N6</f>
        <v>83826</v>
      </c>
      <c r="F27" s="73">
        <f>N7+B7+D7+I7+J7</f>
        <v>67208</v>
      </c>
      <c r="G27" s="72">
        <f>N8</f>
        <v>0</v>
      </c>
      <c r="H27" s="72">
        <f>D9+J9+N9</f>
        <v>0</v>
      </c>
      <c r="I27" s="72">
        <f>B10+D10+I10+J10+N10</f>
        <v>0</v>
      </c>
      <c r="J27" s="74">
        <v>0</v>
      </c>
      <c r="K27" s="75">
        <f>E27+F27+G27+H27+I27+J27</f>
        <v>151034</v>
      </c>
      <c r="L27" s="76">
        <f>IF(K27=0,0,((K27/K29)))</f>
        <v>9.6154556254305287E-2</v>
      </c>
      <c r="M27" s="77">
        <f>B12+D12+I12+J12+N12</f>
        <v>710</v>
      </c>
      <c r="N27" s="78">
        <f>IF(M27=0,0,(M27/M$29))</f>
        <v>9.3139184048274953E-2</v>
      </c>
      <c r="O27" s="79">
        <f>K27+M27</f>
        <v>151744</v>
      </c>
      <c r="P27" s="80">
        <f>IF(O27=0,0,(O27/O$29))</f>
        <v>9.6139992967406149E-2</v>
      </c>
      <c r="Q27" s="81"/>
    </row>
    <row r="28" spans="1:22" ht="48" customHeight="1" thickBot="1" x14ac:dyDescent="0.55000000000000004">
      <c r="B28" s="220" t="s">
        <v>59</v>
      </c>
      <c r="C28" s="221"/>
      <c r="D28" s="82" t="s">
        <v>60</v>
      </c>
      <c r="E28" s="83">
        <f>K6</f>
        <v>0</v>
      </c>
      <c r="F28" s="84">
        <f>C7+F7+K7+G7+M7+O7</f>
        <v>138722</v>
      </c>
      <c r="G28" s="84">
        <f>K8</f>
        <v>0</v>
      </c>
      <c r="H28" s="84">
        <f>C9+F9+K9+M9+G9+O9</f>
        <v>101271</v>
      </c>
      <c r="I28" s="84">
        <f>C10+F10+G10+K10+M10+O10</f>
        <v>149929</v>
      </c>
      <c r="J28" s="85">
        <v>0</v>
      </c>
      <c r="K28" s="86">
        <f>E28+F28+G28+H28+I28+J28</f>
        <v>389922</v>
      </c>
      <c r="L28" s="87">
        <f>IF(K28=0,0,((K28/K29)))</f>
        <v>0.24824064041071034</v>
      </c>
      <c r="M28" s="88">
        <f>C12+F12+G12+K12+M12+O12</f>
        <v>1851</v>
      </c>
      <c r="N28" s="89">
        <f>IF(M28=0,0,(M28/M$29))</f>
        <v>0.24281778827233372</v>
      </c>
      <c r="O28" s="75">
        <f>K28+M28</f>
        <v>391773</v>
      </c>
      <c r="P28" s="76">
        <f>IF(O28=0,0,(O28/O$29))</f>
        <v>0.24821444976288753</v>
      </c>
      <c r="Q28" s="81"/>
    </row>
    <row r="29" spans="1:22" ht="21.5" thickBot="1" x14ac:dyDescent="0.55000000000000004">
      <c r="B29" s="90"/>
      <c r="C29" s="91"/>
      <c r="D29" s="92" t="s">
        <v>61</v>
      </c>
      <c r="E29" s="93">
        <f t="shared" ref="E29:J29" si="3">SUM(E26:E28)</f>
        <v>191694</v>
      </c>
      <c r="F29" s="93">
        <f t="shared" si="3"/>
        <v>388900</v>
      </c>
      <c r="G29" s="93">
        <f t="shared" si="3"/>
        <v>335193</v>
      </c>
      <c r="H29" s="94">
        <f t="shared" si="3"/>
        <v>371396</v>
      </c>
      <c r="I29" s="95">
        <f t="shared" si="3"/>
        <v>245889</v>
      </c>
      <c r="J29" s="95">
        <f t="shared" si="3"/>
        <v>37670</v>
      </c>
      <c r="K29" s="96">
        <f>SUM(E29:J29)</f>
        <v>1570742</v>
      </c>
      <c r="L29" s="97">
        <f>SUM(L26:L28)</f>
        <v>1</v>
      </c>
      <c r="M29" s="96">
        <f>SUM(M26:M28)</f>
        <v>7623</v>
      </c>
      <c r="N29" s="98">
        <f>SUM(N26:N28)</f>
        <v>0.99999999999999989</v>
      </c>
      <c r="O29" s="96">
        <f>K29+M29</f>
        <v>1578365</v>
      </c>
      <c r="P29" s="98">
        <f>SUM(P26:P28)</f>
        <v>1</v>
      </c>
      <c r="Q29" s="81"/>
    </row>
    <row r="30" spans="1:22" x14ac:dyDescent="0.3">
      <c r="A30" s="99"/>
      <c r="B30" s="100"/>
      <c r="C30" s="100"/>
      <c r="G30" s="40"/>
    </row>
    <row r="31" spans="1:22" ht="21" customHeight="1" x14ac:dyDescent="0.5">
      <c r="B31" s="53"/>
      <c r="D31" s="101"/>
      <c r="E31" s="201" t="s">
        <v>62</v>
      </c>
      <c r="F31" s="202"/>
      <c r="G31" s="202"/>
      <c r="H31" s="202"/>
      <c r="I31" s="202"/>
      <c r="J31" s="202"/>
      <c r="K31" s="202"/>
      <c r="L31" s="203"/>
      <c r="M31"/>
      <c r="N31" s="102"/>
      <c r="O31" s="53"/>
      <c r="P31" s="53"/>
      <c r="Q31" s="53"/>
      <c r="R31" s="53"/>
    </row>
    <row r="32" spans="1:22" ht="72.5" x14ac:dyDescent="0.3">
      <c r="E32" s="238" t="s">
        <v>63</v>
      </c>
      <c r="F32" s="239"/>
      <c r="G32" s="240"/>
      <c r="H32" s="103" t="s">
        <v>46</v>
      </c>
      <c r="I32" s="104" t="s">
        <v>64</v>
      </c>
      <c r="J32" s="105" t="s">
        <v>65</v>
      </c>
      <c r="K32" s="176" t="s">
        <v>66</v>
      </c>
      <c r="L32" s="177" t="s">
        <v>67</v>
      </c>
    </row>
    <row r="33" spans="1:18" ht="36" customHeight="1" x14ac:dyDescent="0.3">
      <c r="E33" s="225" t="s">
        <v>55</v>
      </c>
      <c r="F33" s="226"/>
      <c r="G33" s="227"/>
      <c r="H33" s="106" t="s">
        <v>56</v>
      </c>
      <c r="I33" s="107">
        <f>H13+E13+L13</f>
        <v>0</v>
      </c>
      <c r="J33" s="108">
        <f>H14+E14+L14</f>
        <v>27625</v>
      </c>
      <c r="K33" s="109">
        <f>I33+J33</f>
        <v>27625</v>
      </c>
      <c r="L33" s="110">
        <f>K33/K36</f>
        <v>0.6208144186255562</v>
      </c>
    </row>
    <row r="34" spans="1:18" ht="28" customHeight="1" x14ac:dyDescent="0.3">
      <c r="E34" s="228" t="s">
        <v>57</v>
      </c>
      <c r="F34" s="229"/>
      <c r="G34" s="230"/>
      <c r="H34" s="111" t="s">
        <v>58</v>
      </c>
      <c r="I34" s="112">
        <f>B13+D13+I13+J13+N13</f>
        <v>5275</v>
      </c>
      <c r="J34" s="113">
        <f>N14+B14+D14+I14+J14</f>
        <v>0</v>
      </c>
      <c r="K34" s="114">
        <f>SUM(I34:J34)</f>
        <v>5275</v>
      </c>
      <c r="L34" s="115">
        <f>K34/K36</f>
        <v>0.11854465369230077</v>
      </c>
    </row>
    <row r="35" spans="1:18" ht="32.5" customHeight="1" thickBot="1" x14ac:dyDescent="0.35">
      <c r="E35" s="231" t="s">
        <v>59</v>
      </c>
      <c r="F35" s="232"/>
      <c r="G35" s="233"/>
      <c r="H35" s="116" t="s">
        <v>60</v>
      </c>
      <c r="I35" s="117">
        <f>C13+F13+G13+K13+M13+O13</f>
        <v>11598</v>
      </c>
      <c r="J35" s="118">
        <f>C14+F14+G14+K14+M14+N14+O14</f>
        <v>0</v>
      </c>
      <c r="K35" s="119">
        <f>I35+J35</f>
        <v>11598</v>
      </c>
      <c r="L35" s="115">
        <f>K35/K36</f>
        <v>0.26064092768214303</v>
      </c>
    </row>
    <row r="36" spans="1:18" ht="15" thickBot="1" x14ac:dyDescent="0.4">
      <c r="E36" s="234" t="s">
        <v>61</v>
      </c>
      <c r="F36" s="235"/>
      <c r="G36" s="235"/>
      <c r="H36" s="236"/>
      <c r="I36" s="95">
        <f>I33+I34+I35</f>
        <v>16873</v>
      </c>
      <c r="J36" s="95">
        <f>J33+J34+J35</f>
        <v>27625</v>
      </c>
      <c r="K36" s="96">
        <f>SUM(I36:J36)</f>
        <v>44498</v>
      </c>
      <c r="L36" s="120">
        <f>SUM(L33:L35)</f>
        <v>1</v>
      </c>
    </row>
    <row r="37" spans="1:18" x14ac:dyDescent="0.3">
      <c r="A37" s="99"/>
      <c r="K37" s="40"/>
      <c r="Q37" s="16"/>
    </row>
    <row r="38" spans="1:18" x14ac:dyDescent="0.3">
      <c r="A38" s="1" t="s">
        <v>68</v>
      </c>
    </row>
    <row r="39" spans="1:18" ht="18.5" x14ac:dyDescent="0.45">
      <c r="A39" s="99" t="s">
        <v>69</v>
      </c>
      <c r="Q39" s="121"/>
    </row>
    <row r="40" spans="1:18" ht="19.5" customHeight="1" x14ac:dyDescent="0.55000000000000004">
      <c r="A40" s="205" t="s">
        <v>0</v>
      </c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</row>
    <row r="41" spans="1:18" ht="21" x14ac:dyDescent="0.5">
      <c r="A41" s="209" t="s">
        <v>70</v>
      </c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</row>
    <row r="42" spans="1:18" ht="21" x14ac:dyDescent="0.5">
      <c r="A42" s="237" t="str">
        <f>A63&amp;" to "&amp;A2</f>
        <v>February 1, 2025 to March 1, 2025</v>
      </c>
      <c r="B42" s="237"/>
      <c r="C42" s="237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</row>
    <row r="43" spans="1:18" ht="21.5" thickBot="1" x14ac:dyDescent="0.55000000000000004">
      <c r="A43" s="209" t="s">
        <v>71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</row>
    <row r="44" spans="1:18" ht="21.5" thickBot="1" x14ac:dyDescent="0.55000000000000004">
      <c r="A44" s="122" t="s">
        <v>3</v>
      </c>
      <c r="B44" s="3">
        <v>1</v>
      </c>
      <c r="C44" s="4">
        <v>3</v>
      </c>
      <c r="D44" s="4">
        <v>5</v>
      </c>
      <c r="E44" s="4">
        <v>7</v>
      </c>
      <c r="F44" s="5" t="s">
        <v>4</v>
      </c>
      <c r="G44" s="4">
        <v>29</v>
      </c>
      <c r="H44" s="4">
        <v>13</v>
      </c>
      <c r="I44" s="4">
        <v>15</v>
      </c>
      <c r="J44" s="4">
        <v>17</v>
      </c>
      <c r="K44" s="4">
        <v>19</v>
      </c>
      <c r="L44" s="4">
        <v>21</v>
      </c>
      <c r="M44" s="4">
        <v>23</v>
      </c>
      <c r="N44" s="4">
        <v>25</v>
      </c>
      <c r="O44" s="6">
        <v>27</v>
      </c>
      <c r="P44" s="210" t="s">
        <v>72</v>
      </c>
      <c r="R44" s="123"/>
    </row>
    <row r="45" spans="1:18" ht="33" thickBot="1" x14ac:dyDescent="0.55000000000000004">
      <c r="A45" s="124" t="s">
        <v>7</v>
      </c>
      <c r="B45" s="125" t="s">
        <v>8</v>
      </c>
      <c r="C45" s="126" t="s">
        <v>9</v>
      </c>
      <c r="D45" s="126" t="s">
        <v>10</v>
      </c>
      <c r="E45" s="126" t="s">
        <v>11</v>
      </c>
      <c r="F45" s="127" t="s">
        <v>12</v>
      </c>
      <c r="G45" s="126" t="s">
        <v>13</v>
      </c>
      <c r="H45" s="126" t="s">
        <v>14</v>
      </c>
      <c r="I45" s="126" t="s">
        <v>15</v>
      </c>
      <c r="J45" s="126" t="s">
        <v>16</v>
      </c>
      <c r="K45" s="126" t="s">
        <v>17</v>
      </c>
      <c r="L45" s="126" t="s">
        <v>18</v>
      </c>
      <c r="M45" s="126" t="s">
        <v>19</v>
      </c>
      <c r="N45" s="126" t="s">
        <v>20</v>
      </c>
      <c r="O45" s="128" t="s">
        <v>21</v>
      </c>
      <c r="P45" s="211"/>
      <c r="R45" s="123"/>
    </row>
    <row r="46" spans="1:18" ht="14.5" x14ac:dyDescent="0.35">
      <c r="A46" s="130" t="s">
        <v>22</v>
      </c>
      <c r="B46" s="151">
        <f t="shared" ref="B46:P54" si="4">IF(B67=0,0,(B6-B67)/B67)</f>
        <v>3.8600723763570566E-3</v>
      </c>
      <c r="C46" s="151">
        <f t="shared" si="4"/>
        <v>0</v>
      </c>
      <c r="D46" s="151">
        <f t="shared" si="4"/>
        <v>-6.838365896980462E-3</v>
      </c>
      <c r="E46" s="151">
        <f t="shared" si="4"/>
        <v>-6.9696124895455812E-3</v>
      </c>
      <c r="F46" s="151">
        <f t="shared" si="4"/>
        <v>0</v>
      </c>
      <c r="G46" s="151">
        <f t="shared" si="4"/>
        <v>0</v>
      </c>
      <c r="H46" s="151">
        <f t="shared" si="4"/>
        <v>-3.0553665843149891E-3</v>
      </c>
      <c r="I46" s="151">
        <f t="shared" si="4"/>
        <v>-7.4466198931131431E-3</v>
      </c>
      <c r="J46" s="151">
        <f t="shared" si="4"/>
        <v>-1.1363636363636363E-3</v>
      </c>
      <c r="K46" s="151">
        <f t="shared" si="4"/>
        <v>0</v>
      </c>
      <c r="L46" s="151">
        <f t="shared" si="4"/>
        <v>-2.5925392481636182E-3</v>
      </c>
      <c r="M46" s="151">
        <f t="shared" si="4"/>
        <v>0</v>
      </c>
      <c r="N46" s="151">
        <f t="shared" si="4"/>
        <v>6.8327225293496492E-4</v>
      </c>
      <c r="O46" s="152">
        <f t="shared" si="4"/>
        <v>0</v>
      </c>
      <c r="P46" s="146">
        <f t="shared" si="4"/>
        <v>-3.6072935941950639E-3</v>
      </c>
    </row>
    <row r="47" spans="1:18" ht="21" x14ac:dyDescent="0.5">
      <c r="A47" s="130" t="s">
        <v>23</v>
      </c>
      <c r="B47" s="151">
        <f t="shared" si="4"/>
        <v>3.6114120621162876E-4</v>
      </c>
      <c r="C47" s="151">
        <f t="shared" si="4"/>
        <v>-2.8298149301035714E-3</v>
      </c>
      <c r="D47" s="151">
        <f t="shared" si="4"/>
        <v>1.5935278254474135E-3</v>
      </c>
      <c r="E47" s="151">
        <f t="shared" si="4"/>
        <v>4.3591979075850041E-3</v>
      </c>
      <c r="F47" s="151">
        <f t="shared" si="4"/>
        <v>-1.6599040944300996E-3</v>
      </c>
      <c r="G47" s="151">
        <f t="shared" si="4"/>
        <v>8.2542302930251759E-4</v>
      </c>
      <c r="H47" s="151">
        <f t="shared" si="4"/>
        <v>-6.5092080759112008E-3</v>
      </c>
      <c r="I47" s="151">
        <f t="shared" si="4"/>
        <v>1.1381067841060913E-3</v>
      </c>
      <c r="J47" s="151">
        <f t="shared" si="4"/>
        <v>7.5103266992114157E-4</v>
      </c>
      <c r="K47" s="151">
        <f t="shared" si="4"/>
        <v>3.0861690895801183E-4</v>
      </c>
      <c r="L47" s="151">
        <f t="shared" si="4"/>
        <v>1.1529705515164867E-2</v>
      </c>
      <c r="M47" s="151">
        <f t="shared" si="4"/>
        <v>1.7588215895350116E-3</v>
      </c>
      <c r="N47" s="151">
        <f t="shared" si="4"/>
        <v>-5.4974286220961163E-3</v>
      </c>
      <c r="O47" s="152">
        <f t="shared" si="4"/>
        <v>-4.0476357595751154E-3</v>
      </c>
      <c r="P47" s="146">
        <f t="shared" si="4"/>
        <v>-3.193676213520067E-3</v>
      </c>
      <c r="R47" s="129"/>
    </row>
    <row r="48" spans="1:18" ht="21" x14ac:dyDescent="0.5">
      <c r="A48" s="130" t="s">
        <v>24</v>
      </c>
      <c r="B48" s="151">
        <f t="shared" si="4"/>
        <v>0</v>
      </c>
      <c r="C48" s="151">
        <f t="shared" si="4"/>
        <v>0</v>
      </c>
      <c r="D48" s="151">
        <f t="shared" si="4"/>
        <v>0</v>
      </c>
      <c r="E48" s="151">
        <f t="shared" si="4"/>
        <v>1.6736401673640166E-2</v>
      </c>
      <c r="F48" s="151">
        <f t="shared" si="4"/>
        <v>0</v>
      </c>
      <c r="G48" s="151">
        <f t="shared" si="4"/>
        <v>0</v>
      </c>
      <c r="H48" s="151">
        <f t="shared" si="4"/>
        <v>-7.5346435534011276E-3</v>
      </c>
      <c r="I48" s="151">
        <f t="shared" si="4"/>
        <v>0</v>
      </c>
      <c r="J48" s="151">
        <f t="shared" si="4"/>
        <v>0</v>
      </c>
      <c r="K48" s="151">
        <f t="shared" si="4"/>
        <v>0</v>
      </c>
      <c r="L48" s="151">
        <f t="shared" si="4"/>
        <v>1.6765858615183628E-2</v>
      </c>
      <c r="M48" s="151">
        <f t="shared" si="4"/>
        <v>0</v>
      </c>
      <c r="N48" s="151">
        <f t="shared" si="4"/>
        <v>0</v>
      </c>
      <c r="O48" s="152">
        <f t="shared" si="4"/>
        <v>0</v>
      </c>
      <c r="P48" s="146">
        <f t="shared" si="4"/>
        <v>-6.4734703314096691E-3</v>
      </c>
      <c r="R48" s="129"/>
    </row>
    <row r="49" spans="1:18" ht="21" x14ac:dyDescent="0.5">
      <c r="A49" s="130" t="s">
        <v>25</v>
      </c>
      <c r="B49" s="151">
        <f t="shared" si="4"/>
        <v>0</v>
      </c>
      <c r="C49" s="151">
        <f t="shared" si="4"/>
        <v>0</v>
      </c>
      <c r="D49" s="151">
        <f t="shared" si="4"/>
        <v>0</v>
      </c>
      <c r="E49" s="151">
        <f t="shared" si="4"/>
        <v>-2.6572187776793621E-3</v>
      </c>
      <c r="F49" s="151">
        <f t="shared" si="4"/>
        <v>0</v>
      </c>
      <c r="G49" s="151">
        <f t="shared" si="4"/>
        <v>0</v>
      </c>
      <c r="H49" s="151">
        <f t="shared" si="4"/>
        <v>-5.9956431134799548E-3</v>
      </c>
      <c r="I49" s="151">
        <f t="shared" si="4"/>
        <v>0</v>
      </c>
      <c r="J49" s="151">
        <f t="shared" si="4"/>
        <v>0</v>
      </c>
      <c r="K49" s="151">
        <f t="shared" si="4"/>
        <v>-6.3677394034536896E-3</v>
      </c>
      <c r="L49" s="151">
        <f t="shared" si="4"/>
        <v>9.8745986551160118E-3</v>
      </c>
      <c r="M49" s="151">
        <f t="shared" si="4"/>
        <v>0</v>
      </c>
      <c r="N49" s="151">
        <f t="shared" si="4"/>
        <v>0</v>
      </c>
      <c r="O49" s="152">
        <f t="shared" si="4"/>
        <v>0</v>
      </c>
      <c r="P49" s="146">
        <f t="shared" si="4"/>
        <v>-5.3855444595307536E-3</v>
      </c>
      <c r="R49" s="129"/>
    </row>
    <row r="50" spans="1:18" ht="21" x14ac:dyDescent="0.5">
      <c r="A50" s="130" t="s">
        <v>26</v>
      </c>
      <c r="B50" s="151">
        <f t="shared" si="4"/>
        <v>0</v>
      </c>
      <c r="C50" s="151">
        <f t="shared" si="4"/>
        <v>-8.4672635098694861E-3</v>
      </c>
      <c r="D50" s="151">
        <f t="shared" si="4"/>
        <v>0</v>
      </c>
      <c r="E50" s="151">
        <f t="shared" si="4"/>
        <v>-1.3496932515337423E-2</v>
      </c>
      <c r="F50" s="151">
        <f t="shared" si="4"/>
        <v>-1.0039780261413146E-2</v>
      </c>
      <c r="G50" s="151">
        <f t="shared" si="4"/>
        <v>-1.3050570962479609E-2</v>
      </c>
      <c r="H50" s="151">
        <f t="shared" si="4"/>
        <v>-3.2880987544236075E-3</v>
      </c>
      <c r="I50" s="151">
        <f t="shared" si="4"/>
        <v>0</v>
      </c>
      <c r="J50" s="151">
        <f t="shared" si="4"/>
        <v>0</v>
      </c>
      <c r="K50" s="151">
        <f t="shared" si="4"/>
        <v>-4.8773933490090697E-3</v>
      </c>
      <c r="L50" s="151">
        <f t="shared" si="4"/>
        <v>-1.4132961413296142E-2</v>
      </c>
      <c r="M50" s="151">
        <f t="shared" si="4"/>
        <v>-1.0510223581119816E-2</v>
      </c>
      <c r="N50" s="151">
        <f t="shared" si="4"/>
        <v>0</v>
      </c>
      <c r="O50" s="152">
        <f t="shared" si="4"/>
        <v>-7.1580720265517414E-3</v>
      </c>
      <c r="P50" s="146">
        <f t="shared" si="4"/>
        <v>-6.3846380758802116E-3</v>
      </c>
      <c r="R50" s="129"/>
    </row>
    <row r="51" spans="1:18" ht="21" x14ac:dyDescent="0.5">
      <c r="A51" s="130" t="s">
        <v>27</v>
      </c>
      <c r="B51" s="151">
        <f t="shared" si="4"/>
        <v>0</v>
      </c>
      <c r="C51" s="151">
        <f t="shared" si="4"/>
        <v>0</v>
      </c>
      <c r="D51" s="151">
        <f t="shared" si="4"/>
        <v>0</v>
      </c>
      <c r="E51" s="151">
        <f t="shared" si="4"/>
        <v>-2.6595744680851063E-3</v>
      </c>
      <c r="F51" s="151">
        <f t="shared" si="4"/>
        <v>0</v>
      </c>
      <c r="G51" s="151">
        <f t="shared" si="4"/>
        <v>0</v>
      </c>
      <c r="H51" s="151">
        <f t="shared" si="4"/>
        <v>-7.0292050233816648E-3</v>
      </c>
      <c r="I51" s="151">
        <f t="shared" si="4"/>
        <v>0</v>
      </c>
      <c r="J51" s="151">
        <f t="shared" si="4"/>
        <v>0</v>
      </c>
      <c r="K51" s="151">
        <f t="shared" si="4"/>
        <v>0</v>
      </c>
      <c r="L51" s="151">
        <f t="shared" si="4"/>
        <v>1.1334655709832814E-3</v>
      </c>
      <c r="M51" s="151">
        <f t="shared" si="4"/>
        <v>0</v>
      </c>
      <c r="N51" s="151">
        <f t="shared" si="4"/>
        <v>0</v>
      </c>
      <c r="O51" s="152">
        <f t="shared" si="4"/>
        <v>0</v>
      </c>
      <c r="P51" s="146">
        <f t="shared" si="4"/>
        <v>-6.2259272938321114E-3</v>
      </c>
      <c r="R51" s="129"/>
    </row>
    <row r="52" spans="1:18" ht="21" x14ac:dyDescent="0.5">
      <c r="A52" s="131" t="s">
        <v>28</v>
      </c>
      <c r="B52" s="151">
        <f t="shared" si="4"/>
        <v>0</v>
      </c>
      <c r="C52" s="151">
        <f t="shared" si="4"/>
        <v>9.852216748768473E-3</v>
      </c>
      <c r="D52" s="151">
        <f t="shared" si="4"/>
        <v>8.130081300813009E-3</v>
      </c>
      <c r="E52" s="151">
        <f t="shared" si="4"/>
        <v>-2.8037383177570093E-2</v>
      </c>
      <c r="F52" s="151">
        <f t="shared" si="4"/>
        <v>-6.8181818181818177E-2</v>
      </c>
      <c r="G52" s="151">
        <f t="shared" si="4"/>
        <v>0</v>
      </c>
      <c r="H52" s="151">
        <f t="shared" si="4"/>
        <v>-1.9079923680305278E-3</v>
      </c>
      <c r="I52" s="151">
        <f t="shared" si="4"/>
        <v>7.3529411764705881E-3</v>
      </c>
      <c r="J52" s="151">
        <f t="shared" si="4"/>
        <v>-8.8495575221238937E-3</v>
      </c>
      <c r="K52" s="151">
        <f t="shared" si="4"/>
        <v>-8.2815734989648039E-3</v>
      </c>
      <c r="L52" s="151">
        <f t="shared" si="4"/>
        <v>-1.9607843137254902E-2</v>
      </c>
      <c r="M52" s="151">
        <f t="shared" si="4"/>
        <v>-2.7777777777777776E-2</v>
      </c>
      <c r="N52" s="151">
        <f t="shared" si="4"/>
        <v>0</v>
      </c>
      <c r="O52" s="152">
        <f t="shared" si="4"/>
        <v>-7.575757575757576E-3</v>
      </c>
      <c r="P52" s="146">
        <f t="shared" si="4"/>
        <v>-3.9200313602508821E-3</v>
      </c>
      <c r="R52" s="129"/>
    </row>
    <row r="53" spans="1:18" ht="16.5" x14ac:dyDescent="0.35">
      <c r="A53" s="130" t="s">
        <v>29</v>
      </c>
      <c r="B53" s="151">
        <f t="shared" si="4"/>
        <v>3.0927835051546393E-2</v>
      </c>
      <c r="C53" s="151">
        <f t="shared" si="4"/>
        <v>2.3752969121140144E-3</v>
      </c>
      <c r="D53" s="151">
        <f t="shared" si="4"/>
        <v>-8.3449235048678721E-3</v>
      </c>
      <c r="E53" s="151">
        <f t="shared" si="4"/>
        <v>0</v>
      </c>
      <c r="F53" s="151">
        <f t="shared" si="4"/>
        <v>3.015075376884422E-2</v>
      </c>
      <c r="G53" s="151">
        <f t="shared" si="4"/>
        <v>5.0847457627118647E-2</v>
      </c>
      <c r="H53" s="151">
        <f t="shared" si="4"/>
        <v>-1</v>
      </c>
      <c r="I53" s="151">
        <f t="shared" si="4"/>
        <v>1.11731843575419E-2</v>
      </c>
      <c r="J53" s="151">
        <f t="shared" si="4"/>
        <v>1.5100671140939598E-2</v>
      </c>
      <c r="K53" s="151">
        <f t="shared" si="4"/>
        <v>3.8080731150038081E-3</v>
      </c>
      <c r="L53" s="151">
        <f t="shared" si="4"/>
        <v>0</v>
      </c>
      <c r="M53" s="151">
        <f t="shared" si="4"/>
        <v>9.5238095238095247E-3</v>
      </c>
      <c r="N53" s="151">
        <f t="shared" si="4"/>
        <v>9.1428571428571435E-3</v>
      </c>
      <c r="O53" s="152">
        <f t="shared" si="4"/>
        <v>1.3526570048309179E-2</v>
      </c>
      <c r="P53" s="146">
        <f t="shared" si="4"/>
        <v>6.4419922457500745E-3</v>
      </c>
    </row>
    <row r="54" spans="1:18" ht="21.5" thickBot="1" x14ac:dyDescent="0.55000000000000004">
      <c r="A54" s="132" t="s">
        <v>30</v>
      </c>
      <c r="B54" s="153">
        <f t="shared" si="4"/>
        <v>0</v>
      </c>
      <c r="C54" s="153">
        <f t="shared" si="4"/>
        <v>0</v>
      </c>
      <c r="D54" s="153">
        <f t="shared" si="4"/>
        <v>0</v>
      </c>
      <c r="E54" s="153">
        <f t="shared" si="4"/>
        <v>-7.481296758104738E-3</v>
      </c>
      <c r="F54" s="153">
        <f t="shared" si="4"/>
        <v>0</v>
      </c>
      <c r="G54" s="153">
        <f t="shared" si="4"/>
        <v>0</v>
      </c>
      <c r="H54" s="153">
        <f t="shared" si="4"/>
        <v>1.6057022009869195E-3</v>
      </c>
      <c r="I54" s="153">
        <f t="shared" si="4"/>
        <v>0</v>
      </c>
      <c r="J54" s="153">
        <f t="shared" si="4"/>
        <v>-1</v>
      </c>
      <c r="K54" s="153">
        <f t="shared" si="4"/>
        <v>0</v>
      </c>
      <c r="L54" s="153">
        <f t="shared" si="4"/>
        <v>3.0358227079538553E-3</v>
      </c>
      <c r="M54" s="153">
        <f t="shared" si="4"/>
        <v>0</v>
      </c>
      <c r="N54" s="153">
        <f t="shared" si="4"/>
        <v>0</v>
      </c>
      <c r="O54" s="154">
        <f t="shared" si="4"/>
        <v>0</v>
      </c>
      <c r="P54" s="147">
        <f t="shared" si="4"/>
        <v>1.5226770112025524E-3</v>
      </c>
      <c r="R54" s="129"/>
    </row>
    <row r="55" spans="1:18" ht="21.5" thickBot="1" x14ac:dyDescent="0.55000000000000004">
      <c r="A55" s="133" t="s">
        <v>31</v>
      </c>
      <c r="B55" s="155">
        <f t="shared" ref="B55:P55" si="5">IF(B15=0,0,(B15-B76)/B76)</f>
        <v>3.2339707536557932E-3</v>
      </c>
      <c r="C55" s="155">
        <f t="shared" si="5"/>
        <v>-5.4487867726003862E-3</v>
      </c>
      <c r="D55" s="155">
        <f t="shared" si="5"/>
        <v>-3.4057255676209278E-3</v>
      </c>
      <c r="E55" s="155">
        <f t="shared" si="5"/>
        <v>-5.2905226671531519E-3</v>
      </c>
      <c r="F55" s="155">
        <f t="shared" si="5"/>
        <v>-5.3910818713450289E-3</v>
      </c>
      <c r="G55" s="155">
        <f t="shared" si="5"/>
        <v>-4.3950959981494337E-3</v>
      </c>
      <c r="H55" s="155">
        <f t="shared" si="5"/>
        <v>-5.959896545973755E-3</v>
      </c>
      <c r="I55" s="155">
        <f t="shared" si="5"/>
        <v>-3.9883095703282688E-3</v>
      </c>
      <c r="J55" s="155">
        <f t="shared" si="5"/>
        <v>-9.1328371158500382E-5</v>
      </c>
      <c r="K55" s="155">
        <f t="shared" si="5"/>
        <v>-3.9026352846509758E-3</v>
      </c>
      <c r="L55" s="155">
        <f t="shared" si="5"/>
        <v>2.1489658783488959E-3</v>
      </c>
      <c r="M55" s="155">
        <f t="shared" si="5"/>
        <v>-4.6948356807511738E-3</v>
      </c>
      <c r="N55" s="155">
        <f t="shared" si="5"/>
        <v>-2.7681660899653978E-3</v>
      </c>
      <c r="O55" s="156">
        <f t="shared" si="5"/>
        <v>-5.3273534087942857E-3</v>
      </c>
      <c r="P55" s="148">
        <f t="shared" si="5"/>
        <v>-4.8022498396388287E-3</v>
      </c>
      <c r="R55" s="129"/>
    </row>
    <row r="56" spans="1:18" ht="21.5" thickBot="1" x14ac:dyDescent="0.55000000000000004">
      <c r="A56" s="29" t="s">
        <v>32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1"/>
      <c r="M56" s="30"/>
      <c r="N56" s="30"/>
      <c r="O56" s="31"/>
      <c r="P56" s="149"/>
      <c r="R56" s="129"/>
    </row>
    <row r="57" spans="1:18" ht="21.5" thickBot="1" x14ac:dyDescent="0.55000000000000004">
      <c r="A57" s="134"/>
      <c r="B57" s="135" t="s">
        <v>33</v>
      </c>
      <c r="C57" s="157">
        <f>(C17-C78)/C78</f>
        <v>-1.7103894603027851E-2</v>
      </c>
      <c r="D57" s="158" t="s">
        <v>34</v>
      </c>
      <c r="E57" s="157">
        <f>(E17-E78)/E78</f>
        <v>-7.2956448767789554E-3</v>
      </c>
      <c r="F57" s="159" t="s">
        <v>35</v>
      </c>
      <c r="G57" s="157">
        <f>(G17-G78)/G78</f>
        <v>-0.8</v>
      </c>
      <c r="H57" s="158" t="s">
        <v>36</v>
      </c>
      <c r="I57" s="160">
        <f>(I17-I78)/I78</f>
        <v>2.2842029333974513E-3</v>
      </c>
      <c r="J57" s="159" t="s">
        <v>37</v>
      </c>
      <c r="K57" s="160">
        <f>(K17-K78)/K78</f>
        <v>1.5730200465066796E-3</v>
      </c>
      <c r="L57" s="161" t="s">
        <v>38</v>
      </c>
      <c r="M57" s="162">
        <f>IF(M78=0,0,(M17-M78)/M78)</f>
        <v>0</v>
      </c>
      <c r="N57" s="163" t="s">
        <v>39</v>
      </c>
      <c r="O57" s="164">
        <f>(O17-O78)/O78</f>
        <v>3.24842891405325E-3</v>
      </c>
      <c r="P57" s="150">
        <f>IF(P17=0,0,(P17-P78)/P78)</f>
        <v>-1.9195943498732343E-3</v>
      </c>
      <c r="R57" s="129"/>
    </row>
    <row r="58" spans="1:18" ht="15" thickBot="1" x14ac:dyDescent="0.4">
      <c r="A58" s="52"/>
      <c r="B58" s="136"/>
      <c r="C58" s="136"/>
      <c r="D58" s="136"/>
      <c r="E58" s="136"/>
      <c r="F58" s="136"/>
      <c r="G58" s="136"/>
      <c r="H58" s="137"/>
      <c r="I58" s="136"/>
      <c r="J58" s="136"/>
      <c r="K58" s="136"/>
      <c r="L58" s="136"/>
      <c r="M58" s="136"/>
      <c r="N58" s="136"/>
      <c r="O58" s="45" t="s">
        <v>40</v>
      </c>
      <c r="P58" s="148">
        <f>IF(P18=0,0,(P18-P79)/P79)</f>
        <v>-4.315463600157797E-3</v>
      </c>
      <c r="Q58"/>
    </row>
    <row r="60" spans="1:18" x14ac:dyDescent="0.3">
      <c r="Q60" s="138"/>
    </row>
    <row r="61" spans="1:18" ht="16" x14ac:dyDescent="0.4">
      <c r="A61" s="52"/>
      <c r="B61" s="139"/>
      <c r="C61" s="139"/>
      <c r="D61" s="140"/>
      <c r="E61" s="141"/>
      <c r="F61" s="140"/>
      <c r="G61" s="140"/>
      <c r="H61" s="142"/>
      <c r="I61" s="140"/>
      <c r="J61" s="140"/>
      <c r="K61" s="140"/>
      <c r="L61" s="140"/>
      <c r="M61" s="140"/>
      <c r="N61" s="140"/>
      <c r="O61" s="140"/>
      <c r="P61" s="140"/>
      <c r="Q61" s="143"/>
    </row>
    <row r="62" spans="1:18" ht="19.5" customHeight="1" x14ac:dyDescent="0.55000000000000004">
      <c r="A62" s="205" t="s">
        <v>0</v>
      </c>
      <c r="B62" s="205"/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205"/>
      <c r="Q62" s="205"/>
      <c r="R62" s="205"/>
    </row>
    <row r="63" spans="1:18" ht="18" customHeight="1" x14ac:dyDescent="0.5">
      <c r="A63" s="206" t="s">
        <v>77</v>
      </c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</row>
    <row r="64" spans="1:18" ht="18" customHeight="1" thickBot="1" x14ac:dyDescent="0.55000000000000004">
      <c r="A64" s="209" t="s">
        <v>2</v>
      </c>
      <c r="B64" s="209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</row>
    <row r="65" spans="1:18" ht="21.5" thickBot="1" x14ac:dyDescent="0.55000000000000004">
      <c r="A65" s="122" t="s">
        <v>3</v>
      </c>
      <c r="B65" s="3">
        <v>1</v>
      </c>
      <c r="C65" s="4">
        <v>3</v>
      </c>
      <c r="D65" s="4">
        <v>5</v>
      </c>
      <c r="E65" s="4">
        <v>7</v>
      </c>
      <c r="F65" s="5" t="s">
        <v>4</v>
      </c>
      <c r="G65" s="4">
        <v>29</v>
      </c>
      <c r="H65" s="4">
        <v>13</v>
      </c>
      <c r="I65" s="4">
        <v>15</v>
      </c>
      <c r="J65" s="4">
        <v>17</v>
      </c>
      <c r="K65" s="4">
        <v>19</v>
      </c>
      <c r="L65" s="4">
        <v>21</v>
      </c>
      <c r="M65" s="4">
        <v>23</v>
      </c>
      <c r="N65" s="4">
        <v>25</v>
      </c>
      <c r="O65" s="165">
        <v>27</v>
      </c>
      <c r="P65" s="210" t="s">
        <v>5</v>
      </c>
      <c r="Q65" s="212" t="s">
        <v>6</v>
      </c>
      <c r="R65" s="123"/>
    </row>
    <row r="66" spans="1:18" ht="30" thickBot="1" x14ac:dyDescent="0.55000000000000004">
      <c r="A66" s="8" t="s">
        <v>7</v>
      </c>
      <c r="B66" s="9" t="s">
        <v>8</v>
      </c>
      <c r="C66" s="10" t="s">
        <v>9</v>
      </c>
      <c r="D66" s="10" t="s">
        <v>10</v>
      </c>
      <c r="E66" s="10" t="s">
        <v>11</v>
      </c>
      <c r="F66" s="11" t="s">
        <v>74</v>
      </c>
      <c r="G66" s="10" t="s">
        <v>13</v>
      </c>
      <c r="H66" s="10" t="s">
        <v>14</v>
      </c>
      <c r="I66" s="10" t="s">
        <v>15</v>
      </c>
      <c r="J66" s="10" t="s">
        <v>16</v>
      </c>
      <c r="K66" s="10" t="s">
        <v>17</v>
      </c>
      <c r="L66" s="10" t="s">
        <v>18</v>
      </c>
      <c r="M66" s="10" t="s">
        <v>19</v>
      </c>
      <c r="N66" s="10" t="s">
        <v>20</v>
      </c>
      <c r="O66" s="166" t="s">
        <v>21</v>
      </c>
      <c r="P66" s="211"/>
      <c r="Q66" s="213"/>
      <c r="R66" s="123"/>
    </row>
    <row r="67" spans="1:18" ht="14.5" x14ac:dyDescent="0.35">
      <c r="A67" s="17" t="s">
        <v>22</v>
      </c>
      <c r="B67" s="18">
        <v>4145</v>
      </c>
      <c r="C67" s="19">
        <v>0</v>
      </c>
      <c r="D67" s="19">
        <v>11260</v>
      </c>
      <c r="E67" s="19">
        <v>3587</v>
      </c>
      <c r="F67" s="19">
        <v>0</v>
      </c>
      <c r="G67" s="19">
        <v>0</v>
      </c>
      <c r="H67" s="19">
        <v>83787</v>
      </c>
      <c r="I67" s="19">
        <v>39481</v>
      </c>
      <c r="J67" s="19">
        <v>13200</v>
      </c>
      <c r="K67" s="19">
        <v>0</v>
      </c>
      <c r="L67" s="19">
        <v>20829</v>
      </c>
      <c r="M67" s="19">
        <v>0</v>
      </c>
      <c r="N67" s="19">
        <v>16099</v>
      </c>
      <c r="O67" s="168">
        <v>0</v>
      </c>
      <c r="P67" s="174">
        <f t="shared" ref="P67:P73" si="6">SUM(B67:O67)</f>
        <v>192388</v>
      </c>
      <c r="Q67" s="171">
        <f t="shared" ref="Q67:Q75" si="7">IF(P67=0,0,P67/$P$76)</f>
        <v>0.117979216211012</v>
      </c>
    </row>
    <row r="68" spans="1:18" ht="21" x14ac:dyDescent="0.5">
      <c r="A68" s="17" t="s">
        <v>23</v>
      </c>
      <c r="B68" s="18">
        <v>2769</v>
      </c>
      <c r="C68" s="19">
        <v>17669</v>
      </c>
      <c r="D68" s="19">
        <v>8158</v>
      </c>
      <c r="E68" s="19">
        <v>1147</v>
      </c>
      <c r="F68" s="19">
        <v>5422</v>
      </c>
      <c r="G68" s="19">
        <v>2423</v>
      </c>
      <c r="H68" s="19">
        <v>169145</v>
      </c>
      <c r="I68" s="19">
        <v>20209</v>
      </c>
      <c r="J68" s="19">
        <v>7989</v>
      </c>
      <c r="K68" s="19">
        <v>61565</v>
      </c>
      <c r="L68" s="19">
        <v>13617</v>
      </c>
      <c r="M68" s="19">
        <v>9097</v>
      </c>
      <c r="N68" s="19">
        <v>28195</v>
      </c>
      <c r="O68" s="168">
        <v>42741</v>
      </c>
      <c r="P68" s="174">
        <f t="shared" si="6"/>
        <v>390146</v>
      </c>
      <c r="Q68" s="171">
        <f t="shared" si="7"/>
        <v>0.23925150886677696</v>
      </c>
      <c r="R68" s="123"/>
    </row>
    <row r="69" spans="1:18" ht="21" x14ac:dyDescent="0.5">
      <c r="A69" s="17" t="s">
        <v>24</v>
      </c>
      <c r="B69" s="18">
        <v>0</v>
      </c>
      <c r="C69" s="19">
        <v>0</v>
      </c>
      <c r="D69" s="19">
        <v>0</v>
      </c>
      <c r="E69" s="19">
        <v>956</v>
      </c>
      <c r="F69" s="19">
        <v>0</v>
      </c>
      <c r="G69" s="19">
        <v>0</v>
      </c>
      <c r="H69" s="19">
        <v>322643</v>
      </c>
      <c r="I69" s="19">
        <v>0</v>
      </c>
      <c r="J69" s="19">
        <v>0</v>
      </c>
      <c r="K69" s="19">
        <v>0</v>
      </c>
      <c r="L69" s="19">
        <v>13778</v>
      </c>
      <c r="M69" s="19">
        <v>0</v>
      </c>
      <c r="N69" s="19">
        <v>0</v>
      </c>
      <c r="O69" s="168">
        <v>0</v>
      </c>
      <c r="P69" s="174">
        <f t="shared" si="6"/>
        <v>337377</v>
      </c>
      <c r="Q69" s="171">
        <f t="shared" si="7"/>
        <v>0.2068916669835052</v>
      </c>
      <c r="R69" s="123"/>
    </row>
    <row r="70" spans="1:18" ht="21" x14ac:dyDescent="0.5">
      <c r="A70" s="17" t="s">
        <v>25</v>
      </c>
      <c r="B70" s="18">
        <v>0</v>
      </c>
      <c r="C70" s="19">
        <v>0</v>
      </c>
      <c r="D70" s="19">
        <v>0</v>
      </c>
      <c r="E70" s="19">
        <v>1129</v>
      </c>
      <c r="F70" s="19">
        <v>0</v>
      </c>
      <c r="G70" s="19">
        <v>0</v>
      </c>
      <c r="H70" s="19">
        <v>253851</v>
      </c>
      <c r="I70" s="19">
        <v>0</v>
      </c>
      <c r="J70" s="19">
        <v>0</v>
      </c>
      <c r="K70" s="19">
        <v>101920</v>
      </c>
      <c r="L70" s="19">
        <v>16507</v>
      </c>
      <c r="M70" s="19">
        <v>0</v>
      </c>
      <c r="N70" s="19">
        <v>0</v>
      </c>
      <c r="O70" s="168">
        <v>0</v>
      </c>
      <c r="P70" s="174">
        <f t="shared" si="6"/>
        <v>373407</v>
      </c>
      <c r="Q70" s="171">
        <f t="shared" si="7"/>
        <v>0.22898655419103769</v>
      </c>
      <c r="R70" s="123"/>
    </row>
    <row r="71" spans="1:18" ht="21" x14ac:dyDescent="0.5">
      <c r="A71" s="17" t="s">
        <v>26</v>
      </c>
      <c r="B71" s="18">
        <v>0</v>
      </c>
      <c r="C71" s="19">
        <v>18542</v>
      </c>
      <c r="D71" s="19">
        <v>0</v>
      </c>
      <c r="E71" s="19">
        <v>3260</v>
      </c>
      <c r="F71" s="19">
        <v>5279</v>
      </c>
      <c r="G71" s="19">
        <v>1839</v>
      </c>
      <c r="H71" s="19">
        <v>71774</v>
      </c>
      <c r="I71" s="19">
        <v>0</v>
      </c>
      <c r="J71" s="19">
        <v>0</v>
      </c>
      <c r="K71" s="19">
        <v>74425</v>
      </c>
      <c r="L71" s="19">
        <v>21510</v>
      </c>
      <c r="M71" s="19">
        <v>10466</v>
      </c>
      <c r="N71" s="19">
        <v>0</v>
      </c>
      <c r="O71" s="168">
        <v>40374</v>
      </c>
      <c r="P71" s="174">
        <f t="shared" si="6"/>
        <v>247469</v>
      </c>
      <c r="Q71" s="171">
        <f t="shared" si="7"/>
        <v>0.1517568593494549</v>
      </c>
      <c r="R71" s="123"/>
    </row>
    <row r="72" spans="1:18" ht="21" x14ac:dyDescent="0.5">
      <c r="A72" s="17" t="s">
        <v>27</v>
      </c>
      <c r="B72" s="18">
        <v>0</v>
      </c>
      <c r="C72" s="19">
        <v>0</v>
      </c>
      <c r="D72" s="19">
        <v>0</v>
      </c>
      <c r="E72" s="19">
        <v>376</v>
      </c>
      <c r="F72" s="19">
        <v>0</v>
      </c>
      <c r="G72" s="19">
        <v>0</v>
      </c>
      <c r="H72" s="19">
        <v>34001</v>
      </c>
      <c r="I72" s="19">
        <v>0</v>
      </c>
      <c r="J72" s="19">
        <v>0</v>
      </c>
      <c r="K72" s="19">
        <v>0</v>
      </c>
      <c r="L72" s="19">
        <v>3529</v>
      </c>
      <c r="M72" s="19">
        <v>0</v>
      </c>
      <c r="N72" s="19">
        <v>0</v>
      </c>
      <c r="O72" s="168">
        <v>0</v>
      </c>
      <c r="P72" s="174">
        <f t="shared" si="6"/>
        <v>37906</v>
      </c>
      <c r="Q72" s="171">
        <f t="shared" si="7"/>
        <v>2.3245317637766497E-2</v>
      </c>
      <c r="R72" s="123"/>
    </row>
    <row r="73" spans="1:18" ht="21" x14ac:dyDescent="0.5">
      <c r="A73" s="20" t="s">
        <v>28</v>
      </c>
      <c r="B73" s="18">
        <v>4</v>
      </c>
      <c r="C73" s="19">
        <v>203</v>
      </c>
      <c r="D73" s="19">
        <v>123</v>
      </c>
      <c r="E73" s="19">
        <v>107</v>
      </c>
      <c r="F73" s="19">
        <v>44</v>
      </c>
      <c r="G73" s="19">
        <v>2</v>
      </c>
      <c r="H73" s="19">
        <v>4717</v>
      </c>
      <c r="I73" s="19">
        <v>272</v>
      </c>
      <c r="J73" s="19">
        <v>113</v>
      </c>
      <c r="K73" s="19">
        <v>1449</v>
      </c>
      <c r="L73" s="19">
        <v>255</v>
      </c>
      <c r="M73" s="19">
        <v>36</v>
      </c>
      <c r="N73" s="19">
        <v>196</v>
      </c>
      <c r="O73" s="168">
        <v>132</v>
      </c>
      <c r="P73" s="174">
        <f t="shared" si="6"/>
        <v>7653</v>
      </c>
      <c r="Q73" s="171">
        <f t="shared" si="7"/>
        <v>4.6930938606507414E-3</v>
      </c>
      <c r="R73" s="123"/>
    </row>
    <row r="74" spans="1:18" ht="15" x14ac:dyDescent="0.35">
      <c r="A74" s="17" t="s">
        <v>75</v>
      </c>
      <c r="B74" s="18">
        <v>194</v>
      </c>
      <c r="C74" s="19">
        <v>842</v>
      </c>
      <c r="D74" s="19">
        <v>719</v>
      </c>
      <c r="E74" s="19">
        <v>0</v>
      </c>
      <c r="F74" s="19">
        <v>199</v>
      </c>
      <c r="G74" s="19">
        <v>59</v>
      </c>
      <c r="H74" s="19">
        <v>1</v>
      </c>
      <c r="I74" s="19">
        <v>1969</v>
      </c>
      <c r="J74" s="19">
        <v>596</v>
      </c>
      <c r="K74" s="19">
        <v>9191</v>
      </c>
      <c r="L74" s="19">
        <v>0</v>
      </c>
      <c r="M74" s="19">
        <v>210</v>
      </c>
      <c r="N74" s="19">
        <v>1750</v>
      </c>
      <c r="O74" s="168">
        <v>1035</v>
      </c>
      <c r="P74" s="174">
        <f>SUM(B74:O74)</f>
        <v>16765</v>
      </c>
      <c r="Q74" s="171">
        <f t="shared" si="7"/>
        <v>1.0280898807501592E-2</v>
      </c>
    </row>
    <row r="75" spans="1:18" ht="21.5" thickBot="1" x14ac:dyDescent="0.55000000000000004">
      <c r="A75" s="21" t="s">
        <v>76</v>
      </c>
      <c r="B75" s="22">
        <v>0</v>
      </c>
      <c r="C75" s="23">
        <v>0</v>
      </c>
      <c r="D75" s="23">
        <v>0</v>
      </c>
      <c r="E75" s="23">
        <v>401</v>
      </c>
      <c r="F75" s="23">
        <v>0</v>
      </c>
      <c r="G75" s="23">
        <v>0</v>
      </c>
      <c r="H75" s="23">
        <v>25534</v>
      </c>
      <c r="I75" s="23">
        <v>0</v>
      </c>
      <c r="J75" s="23">
        <v>1</v>
      </c>
      <c r="K75" s="23">
        <v>0</v>
      </c>
      <c r="L75" s="23">
        <v>1647</v>
      </c>
      <c r="M75" s="23">
        <v>0</v>
      </c>
      <c r="N75" s="23">
        <v>0</v>
      </c>
      <c r="O75" s="169">
        <v>0</v>
      </c>
      <c r="P75" s="175">
        <f>SUM(B75:O75)</f>
        <v>27583</v>
      </c>
      <c r="Q75" s="172">
        <f t="shared" si="7"/>
        <v>1.6914884092294448E-2</v>
      </c>
      <c r="R75" s="123"/>
    </row>
    <row r="76" spans="1:18" ht="21.5" thickBot="1" x14ac:dyDescent="0.55000000000000004">
      <c r="A76" s="24" t="s">
        <v>31</v>
      </c>
      <c r="B76" s="25">
        <v>7112</v>
      </c>
      <c r="C76" s="26">
        <v>37256</v>
      </c>
      <c r="D76" s="26">
        <v>20260</v>
      </c>
      <c r="E76" s="26">
        <v>10963</v>
      </c>
      <c r="F76" s="26">
        <v>10944</v>
      </c>
      <c r="G76" s="26">
        <v>4323</v>
      </c>
      <c r="H76" s="26">
        <v>965453</v>
      </c>
      <c r="I76" s="26">
        <v>61931</v>
      </c>
      <c r="J76" s="26">
        <v>21899</v>
      </c>
      <c r="K76" s="26">
        <v>248550</v>
      </c>
      <c r="L76" s="26">
        <v>91672</v>
      </c>
      <c r="M76" s="26">
        <v>19809</v>
      </c>
      <c r="N76" s="26">
        <v>46240</v>
      </c>
      <c r="O76" s="26">
        <v>84282</v>
      </c>
      <c r="P76" s="178">
        <f t="shared" ref="P76:Q76" si="8">SUM(P67:P75)</f>
        <v>1630694</v>
      </c>
      <c r="Q76" s="179">
        <f t="shared" si="8"/>
        <v>1</v>
      </c>
      <c r="R76" s="123"/>
    </row>
    <row r="77" spans="1:18" ht="21.5" thickBot="1" x14ac:dyDescent="0.55000000000000004">
      <c r="A77" s="181" t="s">
        <v>32</v>
      </c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3"/>
      <c r="Q77" s="184"/>
      <c r="R77" s="123"/>
    </row>
    <row r="78" spans="1:18" ht="21.5" thickBot="1" x14ac:dyDescent="0.55000000000000004">
      <c r="A78" s="32"/>
      <c r="B78" s="33" t="s">
        <v>33</v>
      </c>
      <c r="C78" s="34">
        <v>8653</v>
      </c>
      <c r="D78" s="35" t="s">
        <v>34</v>
      </c>
      <c r="E78" s="36">
        <v>116782</v>
      </c>
      <c r="F78" s="35" t="s">
        <v>35</v>
      </c>
      <c r="G78" s="36">
        <v>95</v>
      </c>
      <c r="H78" s="35" t="s">
        <v>36</v>
      </c>
      <c r="I78" s="36">
        <v>8318</v>
      </c>
      <c r="J78" s="35" t="s">
        <v>37</v>
      </c>
      <c r="K78" s="36">
        <v>131594</v>
      </c>
      <c r="L78" s="35" t="s">
        <v>38</v>
      </c>
      <c r="M78" s="37">
        <v>0</v>
      </c>
      <c r="N78" s="35" t="s">
        <v>39</v>
      </c>
      <c r="O78" s="34">
        <v>65878</v>
      </c>
      <c r="P78" s="180">
        <f>C78+E78+G78+I78+K78+M78+O78</f>
        <v>331320</v>
      </c>
      <c r="Q78" s="144"/>
      <c r="R78" s="123"/>
    </row>
    <row r="79" spans="1:18" ht="16.5" thickBot="1" x14ac:dyDescent="0.45">
      <c r="A79" s="41"/>
      <c r="B79" s="41"/>
      <c r="C79" s="41"/>
      <c r="D79" s="42"/>
      <c r="E79" s="43"/>
      <c r="F79" s="42"/>
      <c r="G79" s="42"/>
      <c r="H79" s="42"/>
      <c r="I79" s="42"/>
      <c r="J79" s="42"/>
      <c r="K79" s="42"/>
      <c r="L79" s="44"/>
      <c r="M79" s="44"/>
      <c r="N79" s="44"/>
      <c r="O79" s="45" t="s">
        <v>40</v>
      </c>
      <c r="P79" s="145">
        <f>SUM(P76:P78)</f>
        <v>1962014</v>
      </c>
      <c r="Q79" s="47"/>
    </row>
    <row r="80" spans="1:18" ht="16" x14ac:dyDescent="0.4">
      <c r="A80" s="28" t="s">
        <v>41</v>
      </c>
      <c r="B80" s="28"/>
      <c r="D80" s="44"/>
      <c r="E80" s="49"/>
      <c r="F80" s="44"/>
      <c r="G80" s="44"/>
      <c r="H80" s="50"/>
      <c r="I80" s="44"/>
      <c r="J80" s="44"/>
      <c r="K80" s="44"/>
      <c r="L80" s="44"/>
      <c r="M80" s="44"/>
      <c r="N80" s="44"/>
      <c r="O80" s="44" t="s">
        <v>42</v>
      </c>
      <c r="P80" s="44"/>
      <c r="Q80" s="47"/>
    </row>
    <row r="81" spans="1:18" ht="16" x14ac:dyDescent="0.4">
      <c r="A81" s="28" t="s">
        <v>43</v>
      </c>
      <c r="B81" s="28"/>
      <c r="C81" s="47"/>
      <c r="D81" s="44"/>
      <c r="E81" s="49"/>
      <c r="F81" s="44"/>
      <c r="G81" s="44"/>
      <c r="H81" s="50"/>
      <c r="I81" s="44"/>
      <c r="J81" s="44"/>
      <c r="K81" s="44"/>
      <c r="L81" s="44"/>
      <c r="M81" s="44"/>
      <c r="N81" s="44"/>
      <c r="O81" s="44" t="s">
        <v>42</v>
      </c>
      <c r="P81" s="44"/>
      <c r="Q81" s="47"/>
      <c r="R81" s="1" t="s">
        <v>42</v>
      </c>
    </row>
  </sheetData>
  <mergeCells count="26">
    <mergeCell ref="P65:P66"/>
    <mergeCell ref="Q65:Q66"/>
    <mergeCell ref="A42:R42"/>
    <mergeCell ref="A43:R43"/>
    <mergeCell ref="P44:P45"/>
    <mergeCell ref="A62:R62"/>
    <mergeCell ref="A63:R63"/>
    <mergeCell ref="A64:R64"/>
    <mergeCell ref="B24:P24"/>
    <mergeCell ref="A41:R41"/>
    <mergeCell ref="B25:C25"/>
    <mergeCell ref="B26:C26"/>
    <mergeCell ref="B27:C27"/>
    <mergeCell ref="B28:C28"/>
    <mergeCell ref="E32:G32"/>
    <mergeCell ref="E33:G33"/>
    <mergeCell ref="E34:G34"/>
    <mergeCell ref="E35:G35"/>
    <mergeCell ref="E36:H36"/>
    <mergeCell ref="A40:R40"/>
    <mergeCell ref="E31:L31"/>
    <mergeCell ref="A1:R1"/>
    <mergeCell ref="A2:R2"/>
    <mergeCell ref="A3:R3"/>
    <mergeCell ref="P4:P5"/>
    <mergeCell ref="Q4:Q5"/>
  </mergeCells>
  <pageMargins left="0.7" right="0.7" top="0.75" bottom="0.75" header="0.3" footer="0.3"/>
  <pageSetup scale="47" orientation="landscape" horizontalDpi="1200" verticalDpi="1200"/>
  <rowBreaks count="1" manualBreakCount="1">
    <brk id="39" max="16383" man="1"/>
  </rowBreaks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D73A-8065-40A7-B303-F43DFD1C4BB9}">
  <dimension ref="A1:V81"/>
  <sheetViews>
    <sheetView showGridLines="0" topLeftCell="A25" zoomScale="55" zoomScaleNormal="55" zoomScaleSheetLayoutView="90" workbookViewId="0">
      <selection activeCell="B24" sqref="B24:Q36"/>
    </sheetView>
  </sheetViews>
  <sheetFormatPr defaultColWidth="9.1796875" defaultRowHeight="13" x14ac:dyDescent="0.3"/>
  <cols>
    <col min="1" max="1" width="44.1796875" style="1" customWidth="1"/>
    <col min="2" max="2" width="10.26953125" style="1" customWidth="1"/>
    <col min="3" max="3" width="11.453125" style="1" customWidth="1"/>
    <col min="4" max="4" width="11" style="1" customWidth="1"/>
    <col min="5" max="5" width="10" style="1" customWidth="1"/>
    <col min="6" max="6" width="13" style="1" customWidth="1"/>
    <col min="7" max="7" width="12.453125" style="1" bestFit="1" customWidth="1"/>
    <col min="8" max="8" width="11" style="1" customWidth="1"/>
    <col min="9" max="9" width="10.1796875" style="1" customWidth="1"/>
    <col min="10" max="10" width="10.453125" style="1" customWidth="1"/>
    <col min="11" max="11" width="11" style="1" bestFit="1" customWidth="1"/>
    <col min="12" max="12" width="10.1796875" style="1" customWidth="1"/>
    <col min="13" max="13" width="9.81640625" style="1" bestFit="1" customWidth="1"/>
    <col min="14" max="14" width="11" style="1" customWidth="1"/>
    <col min="15" max="15" width="11.453125" style="1" customWidth="1"/>
    <col min="16" max="16" width="11" style="1" bestFit="1" customWidth="1"/>
    <col min="17" max="17" width="11.1796875" style="1" customWidth="1"/>
    <col min="18" max="19" width="9.1796875" style="1"/>
    <col min="20" max="20" width="9.81640625" style="1" bestFit="1" customWidth="1"/>
    <col min="21" max="16384" width="9.1796875" style="1"/>
  </cols>
  <sheetData>
    <row r="1" spans="1:22" ht="19.5" customHeight="1" x14ac:dyDescent="0.55000000000000004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22" ht="21" x14ac:dyDescent="0.5">
      <c r="A2" s="206" t="s">
        <v>77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</row>
    <row r="3" spans="1:22" ht="21.5" thickBot="1" x14ac:dyDescent="0.55000000000000004">
      <c r="A3" s="208" t="s">
        <v>2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</row>
    <row r="4" spans="1:22" ht="21.5" thickBot="1" x14ac:dyDescent="0.55000000000000004">
      <c r="A4" s="2" t="s">
        <v>3</v>
      </c>
      <c r="B4" s="3">
        <v>1</v>
      </c>
      <c r="C4" s="4">
        <v>3</v>
      </c>
      <c r="D4" s="4">
        <v>5</v>
      </c>
      <c r="E4" s="4">
        <v>7</v>
      </c>
      <c r="F4" s="5" t="s">
        <v>4</v>
      </c>
      <c r="G4" s="4">
        <v>29</v>
      </c>
      <c r="H4" s="4">
        <v>13</v>
      </c>
      <c r="I4" s="4">
        <v>15</v>
      </c>
      <c r="J4" s="4">
        <v>17</v>
      </c>
      <c r="K4" s="4">
        <v>19</v>
      </c>
      <c r="L4" s="4">
        <v>21</v>
      </c>
      <c r="M4" s="4">
        <v>23</v>
      </c>
      <c r="N4" s="4">
        <v>25</v>
      </c>
      <c r="O4" s="165">
        <v>27</v>
      </c>
      <c r="P4" s="210" t="s">
        <v>5</v>
      </c>
      <c r="Q4" s="212" t="s">
        <v>6</v>
      </c>
      <c r="R4" s="7"/>
    </row>
    <row r="5" spans="1:22" ht="31.5" thickBot="1" x14ac:dyDescent="0.55000000000000004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1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0" t="s">
        <v>17</v>
      </c>
      <c r="L5" s="10" t="s">
        <v>18</v>
      </c>
      <c r="M5" s="10" t="s">
        <v>19</v>
      </c>
      <c r="N5" s="10" t="s">
        <v>20</v>
      </c>
      <c r="O5" s="166" t="s">
        <v>21</v>
      </c>
      <c r="P5" s="211"/>
      <c r="Q5" s="213"/>
      <c r="R5" s="7"/>
    </row>
    <row r="6" spans="1:22" ht="14.5" x14ac:dyDescent="0.35">
      <c r="A6" s="17" t="s">
        <v>22</v>
      </c>
      <c r="B6" s="18">
        <v>4145</v>
      </c>
      <c r="C6" s="19">
        <v>0</v>
      </c>
      <c r="D6" s="19">
        <v>11260</v>
      </c>
      <c r="E6" s="19">
        <v>3587</v>
      </c>
      <c r="F6" s="19">
        <v>0</v>
      </c>
      <c r="G6" s="19">
        <v>0</v>
      </c>
      <c r="H6" s="19">
        <v>83787</v>
      </c>
      <c r="I6" s="19">
        <v>39481</v>
      </c>
      <c r="J6" s="19">
        <v>13200</v>
      </c>
      <c r="K6" s="19">
        <v>0</v>
      </c>
      <c r="L6" s="19">
        <v>20829</v>
      </c>
      <c r="M6" s="19">
        <v>0</v>
      </c>
      <c r="N6" s="19">
        <v>16099</v>
      </c>
      <c r="O6" s="168">
        <v>0</v>
      </c>
      <c r="P6" s="174">
        <f t="shared" ref="P6:P11" si="0">SUM(B6:O6)</f>
        <v>192388</v>
      </c>
      <c r="Q6" s="171">
        <f t="shared" ref="Q6:Q14" si="1">IF(P6=0,0,P6/$P$15)</f>
        <v>0.117979216211012</v>
      </c>
    </row>
    <row r="7" spans="1:22" ht="21" x14ac:dyDescent="0.5">
      <c r="A7" s="17" t="s">
        <v>23</v>
      </c>
      <c r="B7" s="18">
        <v>2769</v>
      </c>
      <c r="C7" s="19">
        <v>17669</v>
      </c>
      <c r="D7" s="19">
        <v>8158</v>
      </c>
      <c r="E7" s="19">
        <v>1147</v>
      </c>
      <c r="F7" s="19">
        <v>5422</v>
      </c>
      <c r="G7" s="19">
        <v>2423</v>
      </c>
      <c r="H7" s="19">
        <v>169145</v>
      </c>
      <c r="I7" s="19">
        <v>20209</v>
      </c>
      <c r="J7" s="19">
        <v>7989</v>
      </c>
      <c r="K7" s="19">
        <v>61565</v>
      </c>
      <c r="L7" s="19">
        <v>13617</v>
      </c>
      <c r="M7" s="19">
        <v>9097</v>
      </c>
      <c r="N7" s="19">
        <v>28195</v>
      </c>
      <c r="O7" s="168">
        <v>42741</v>
      </c>
      <c r="P7" s="174">
        <f t="shared" si="0"/>
        <v>390146</v>
      </c>
      <c r="Q7" s="171">
        <f t="shared" si="1"/>
        <v>0.23925150886677696</v>
      </c>
      <c r="R7" s="15"/>
      <c r="S7" s="16"/>
      <c r="V7" s="16"/>
    </row>
    <row r="8" spans="1:22" ht="21" x14ac:dyDescent="0.5">
      <c r="A8" s="17" t="s">
        <v>24</v>
      </c>
      <c r="B8" s="18">
        <v>0</v>
      </c>
      <c r="C8" s="19">
        <v>0</v>
      </c>
      <c r="D8" s="19">
        <v>0</v>
      </c>
      <c r="E8" s="19">
        <v>956</v>
      </c>
      <c r="F8" s="19">
        <v>0</v>
      </c>
      <c r="G8" s="19">
        <v>0</v>
      </c>
      <c r="H8" s="19">
        <v>322643</v>
      </c>
      <c r="I8" s="19">
        <v>0</v>
      </c>
      <c r="J8" s="19">
        <v>0</v>
      </c>
      <c r="K8" s="19">
        <v>0</v>
      </c>
      <c r="L8" s="19">
        <v>13778</v>
      </c>
      <c r="M8" s="19">
        <v>0</v>
      </c>
      <c r="N8" s="19">
        <v>0</v>
      </c>
      <c r="O8" s="168">
        <v>0</v>
      </c>
      <c r="P8" s="174">
        <f t="shared" si="0"/>
        <v>337377</v>
      </c>
      <c r="Q8" s="171">
        <f t="shared" si="1"/>
        <v>0.2068916669835052</v>
      </c>
      <c r="R8" s="7"/>
      <c r="S8" s="16"/>
      <c r="V8" s="16"/>
    </row>
    <row r="9" spans="1:22" ht="21" x14ac:dyDescent="0.5">
      <c r="A9" s="17" t="s">
        <v>25</v>
      </c>
      <c r="B9" s="18">
        <v>0</v>
      </c>
      <c r="C9" s="19">
        <v>0</v>
      </c>
      <c r="D9" s="19">
        <v>0</v>
      </c>
      <c r="E9" s="19">
        <v>1129</v>
      </c>
      <c r="F9" s="19">
        <v>0</v>
      </c>
      <c r="G9" s="19">
        <v>0</v>
      </c>
      <c r="H9" s="19">
        <v>253851</v>
      </c>
      <c r="I9" s="19">
        <v>0</v>
      </c>
      <c r="J9" s="19">
        <v>0</v>
      </c>
      <c r="K9" s="19">
        <v>101920</v>
      </c>
      <c r="L9" s="19">
        <v>16507</v>
      </c>
      <c r="M9" s="19">
        <v>0</v>
      </c>
      <c r="N9" s="19">
        <v>0</v>
      </c>
      <c r="O9" s="168">
        <v>0</v>
      </c>
      <c r="P9" s="174">
        <f t="shared" si="0"/>
        <v>373407</v>
      </c>
      <c r="Q9" s="171">
        <f t="shared" si="1"/>
        <v>0.22898655419103769</v>
      </c>
      <c r="R9" s="15"/>
      <c r="S9" s="16"/>
      <c r="V9" s="16"/>
    </row>
    <row r="10" spans="1:22" ht="21" x14ac:dyDescent="0.5">
      <c r="A10" s="17" t="s">
        <v>26</v>
      </c>
      <c r="B10" s="18">
        <v>0</v>
      </c>
      <c r="C10" s="19">
        <v>18542</v>
      </c>
      <c r="D10" s="19">
        <v>0</v>
      </c>
      <c r="E10" s="19">
        <v>3260</v>
      </c>
      <c r="F10" s="19">
        <v>5279</v>
      </c>
      <c r="G10" s="19">
        <v>1839</v>
      </c>
      <c r="H10" s="19">
        <v>71774</v>
      </c>
      <c r="I10" s="19">
        <v>0</v>
      </c>
      <c r="J10" s="19">
        <v>0</v>
      </c>
      <c r="K10" s="19">
        <v>74425</v>
      </c>
      <c r="L10" s="19">
        <v>21510</v>
      </c>
      <c r="M10" s="19">
        <v>10466</v>
      </c>
      <c r="N10" s="19">
        <v>0</v>
      </c>
      <c r="O10" s="168">
        <v>40374</v>
      </c>
      <c r="P10" s="174">
        <f t="shared" si="0"/>
        <v>247469</v>
      </c>
      <c r="Q10" s="171">
        <f t="shared" si="1"/>
        <v>0.1517568593494549</v>
      </c>
      <c r="R10" s="15"/>
      <c r="S10" s="16"/>
      <c r="V10" s="16"/>
    </row>
    <row r="11" spans="1:22" ht="21" x14ac:dyDescent="0.5">
      <c r="A11" s="17" t="s">
        <v>27</v>
      </c>
      <c r="B11" s="18">
        <v>0</v>
      </c>
      <c r="C11" s="19">
        <v>0</v>
      </c>
      <c r="D11" s="19">
        <v>0</v>
      </c>
      <c r="E11" s="19">
        <v>376</v>
      </c>
      <c r="F11" s="19">
        <v>0</v>
      </c>
      <c r="G11" s="19">
        <v>0</v>
      </c>
      <c r="H11" s="19">
        <v>34001</v>
      </c>
      <c r="I11" s="19">
        <v>0</v>
      </c>
      <c r="J11" s="19">
        <v>0</v>
      </c>
      <c r="K11" s="19">
        <v>0</v>
      </c>
      <c r="L11" s="19">
        <v>3529</v>
      </c>
      <c r="M11" s="19">
        <v>0</v>
      </c>
      <c r="N11" s="19">
        <v>0</v>
      </c>
      <c r="O11" s="168">
        <v>0</v>
      </c>
      <c r="P11" s="174">
        <f t="shared" si="0"/>
        <v>37906</v>
      </c>
      <c r="Q11" s="171">
        <f t="shared" si="1"/>
        <v>2.3245317637766497E-2</v>
      </c>
      <c r="R11" s="15"/>
      <c r="S11" s="16"/>
      <c r="V11" s="16"/>
    </row>
    <row r="12" spans="1:22" ht="21" x14ac:dyDescent="0.5">
      <c r="A12" s="20" t="s">
        <v>28</v>
      </c>
      <c r="B12" s="18">
        <v>4</v>
      </c>
      <c r="C12" s="19">
        <v>203</v>
      </c>
      <c r="D12" s="19">
        <v>123</v>
      </c>
      <c r="E12" s="19">
        <v>107</v>
      </c>
      <c r="F12" s="19">
        <v>44</v>
      </c>
      <c r="G12" s="19">
        <v>2</v>
      </c>
      <c r="H12" s="19">
        <v>4717</v>
      </c>
      <c r="I12" s="19">
        <v>272</v>
      </c>
      <c r="J12" s="19">
        <v>113</v>
      </c>
      <c r="K12" s="19">
        <v>1449</v>
      </c>
      <c r="L12" s="19">
        <v>255</v>
      </c>
      <c r="M12" s="19">
        <v>36</v>
      </c>
      <c r="N12" s="19">
        <v>196</v>
      </c>
      <c r="O12" s="168">
        <v>132</v>
      </c>
      <c r="P12" s="174">
        <f>SUM(B12:O12)</f>
        <v>7653</v>
      </c>
      <c r="Q12" s="171">
        <f t="shared" si="1"/>
        <v>4.6930938606507414E-3</v>
      </c>
      <c r="R12" s="7"/>
      <c r="S12" s="16"/>
      <c r="V12" s="16"/>
    </row>
    <row r="13" spans="1:22" ht="16.5" x14ac:dyDescent="0.35">
      <c r="A13" s="17" t="s">
        <v>29</v>
      </c>
      <c r="B13" s="18">
        <v>194</v>
      </c>
      <c r="C13" s="19">
        <v>842</v>
      </c>
      <c r="D13" s="19">
        <v>719</v>
      </c>
      <c r="E13" s="19">
        <v>0</v>
      </c>
      <c r="F13" s="19">
        <v>199</v>
      </c>
      <c r="G13" s="19">
        <v>59</v>
      </c>
      <c r="H13" s="19">
        <v>1</v>
      </c>
      <c r="I13" s="19">
        <v>1969</v>
      </c>
      <c r="J13" s="19">
        <v>596</v>
      </c>
      <c r="K13" s="19">
        <v>9191</v>
      </c>
      <c r="L13" s="19">
        <v>0</v>
      </c>
      <c r="M13" s="19">
        <v>210</v>
      </c>
      <c r="N13" s="19">
        <v>1750</v>
      </c>
      <c r="O13" s="168">
        <v>1035</v>
      </c>
      <c r="P13" s="174">
        <f>SUM(B13:O13)</f>
        <v>16765</v>
      </c>
      <c r="Q13" s="171">
        <f t="shared" si="1"/>
        <v>1.0280898807501592E-2</v>
      </c>
    </row>
    <row r="14" spans="1:22" ht="21.5" thickBot="1" x14ac:dyDescent="0.55000000000000004">
      <c r="A14" s="21" t="s">
        <v>30</v>
      </c>
      <c r="B14" s="22">
        <v>0</v>
      </c>
      <c r="C14" s="23">
        <v>0</v>
      </c>
      <c r="D14" s="23">
        <v>0</v>
      </c>
      <c r="E14" s="23">
        <v>401</v>
      </c>
      <c r="F14" s="23">
        <v>0</v>
      </c>
      <c r="G14" s="23">
        <v>0</v>
      </c>
      <c r="H14" s="23">
        <v>25534</v>
      </c>
      <c r="I14" s="23">
        <v>0</v>
      </c>
      <c r="J14" s="23">
        <v>1</v>
      </c>
      <c r="K14" s="23">
        <v>0</v>
      </c>
      <c r="L14" s="23">
        <v>1647</v>
      </c>
      <c r="M14" s="23">
        <v>0</v>
      </c>
      <c r="N14" s="23">
        <v>0</v>
      </c>
      <c r="O14" s="169">
        <v>0</v>
      </c>
      <c r="P14" s="175">
        <f>SUM(B14:O14)</f>
        <v>27583</v>
      </c>
      <c r="Q14" s="172">
        <f t="shared" si="1"/>
        <v>1.6914884092294448E-2</v>
      </c>
      <c r="R14" s="7"/>
      <c r="V14" s="16"/>
    </row>
    <row r="15" spans="1:22" ht="21.5" thickBot="1" x14ac:dyDescent="0.55000000000000004">
      <c r="A15" s="24" t="s">
        <v>31</v>
      </c>
      <c r="B15" s="25">
        <f t="shared" ref="B15:Q15" si="2">SUM(B6:B14)</f>
        <v>7112</v>
      </c>
      <c r="C15" s="26">
        <f t="shared" si="2"/>
        <v>37256</v>
      </c>
      <c r="D15" s="26">
        <f t="shared" si="2"/>
        <v>20260</v>
      </c>
      <c r="E15" s="26">
        <f t="shared" si="2"/>
        <v>10963</v>
      </c>
      <c r="F15" s="26">
        <f t="shared" si="2"/>
        <v>10944</v>
      </c>
      <c r="G15" s="26">
        <f t="shared" si="2"/>
        <v>4323</v>
      </c>
      <c r="H15" s="26">
        <f t="shared" si="2"/>
        <v>965453</v>
      </c>
      <c r="I15" s="26">
        <f t="shared" si="2"/>
        <v>61931</v>
      </c>
      <c r="J15" s="26">
        <f t="shared" si="2"/>
        <v>21899</v>
      </c>
      <c r="K15" s="26">
        <f t="shared" si="2"/>
        <v>248550</v>
      </c>
      <c r="L15" s="26">
        <f t="shared" si="2"/>
        <v>91672</v>
      </c>
      <c r="M15" s="26">
        <f t="shared" si="2"/>
        <v>19809</v>
      </c>
      <c r="N15" s="26">
        <f t="shared" si="2"/>
        <v>46240</v>
      </c>
      <c r="O15" s="26">
        <f t="shared" si="2"/>
        <v>84282</v>
      </c>
      <c r="P15" s="178">
        <f t="shared" si="2"/>
        <v>1630694</v>
      </c>
      <c r="Q15" s="179">
        <f t="shared" si="2"/>
        <v>1</v>
      </c>
      <c r="R15" s="7"/>
      <c r="V15" s="16"/>
    </row>
    <row r="16" spans="1:22" ht="21.5" thickBot="1" x14ac:dyDescent="0.55000000000000004">
      <c r="A16" s="181" t="s">
        <v>32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3"/>
      <c r="Q16" s="184"/>
      <c r="R16" s="7"/>
      <c r="V16" s="16"/>
    </row>
    <row r="17" spans="1:22" s="28" customFormat="1" ht="21.5" thickBot="1" x14ac:dyDescent="0.4">
      <c r="A17" s="32"/>
      <c r="B17" s="33" t="s">
        <v>33</v>
      </c>
      <c r="C17" s="34">
        <v>8653</v>
      </c>
      <c r="D17" s="35" t="s">
        <v>34</v>
      </c>
      <c r="E17" s="36">
        <v>116782</v>
      </c>
      <c r="F17" s="35" t="s">
        <v>35</v>
      </c>
      <c r="G17" s="36">
        <v>95</v>
      </c>
      <c r="H17" s="35" t="s">
        <v>36</v>
      </c>
      <c r="I17" s="36">
        <v>8318</v>
      </c>
      <c r="J17" s="35" t="s">
        <v>37</v>
      </c>
      <c r="K17" s="36">
        <v>131594</v>
      </c>
      <c r="L17" s="35" t="s">
        <v>38</v>
      </c>
      <c r="M17" s="37">
        <v>0</v>
      </c>
      <c r="N17" s="35" t="s">
        <v>39</v>
      </c>
      <c r="O17" s="34">
        <v>65878</v>
      </c>
      <c r="P17" s="38">
        <f>E17+G17+I17+K17+M17+O17+C17</f>
        <v>331320</v>
      </c>
      <c r="Q17" s="39"/>
      <c r="R17" s="27"/>
    </row>
    <row r="18" spans="1:22" ht="16.5" thickBot="1" x14ac:dyDescent="0.45">
      <c r="A18" s="41"/>
      <c r="B18" s="41"/>
      <c r="C18" s="41"/>
      <c r="D18" s="42"/>
      <c r="E18" s="43"/>
      <c r="F18" s="42"/>
      <c r="G18" s="42"/>
      <c r="H18" s="42"/>
      <c r="I18" s="42"/>
      <c r="J18" s="42"/>
      <c r="K18" s="42"/>
      <c r="L18" s="44"/>
      <c r="M18" s="44"/>
      <c r="N18" s="44"/>
      <c r="O18" s="45" t="s">
        <v>40</v>
      </c>
      <c r="P18" s="46">
        <f>SUM(P15:P17)</f>
        <v>1962014</v>
      </c>
      <c r="Q18" s="47"/>
    </row>
    <row r="19" spans="1:22" x14ac:dyDescent="0.3">
      <c r="T19" s="40"/>
    </row>
    <row r="20" spans="1:22" ht="16" x14ac:dyDescent="0.4">
      <c r="A20" s="48" t="s">
        <v>41</v>
      </c>
      <c r="B20" s="28"/>
      <c r="D20" s="44"/>
      <c r="E20" s="49"/>
      <c r="F20" s="44"/>
      <c r="G20" s="44"/>
      <c r="H20" s="50"/>
      <c r="I20" s="44"/>
      <c r="J20" s="44"/>
      <c r="K20" s="44"/>
      <c r="L20" s="44"/>
      <c r="M20" s="44"/>
      <c r="N20" s="44"/>
      <c r="O20" s="44" t="s">
        <v>42</v>
      </c>
      <c r="P20" s="44"/>
      <c r="Q20" s="47"/>
      <c r="R20" s="1" t="s">
        <v>42</v>
      </c>
    </row>
    <row r="21" spans="1:22" ht="16" x14ac:dyDescent="0.4">
      <c r="A21" s="48" t="s">
        <v>43</v>
      </c>
      <c r="B21" s="28"/>
      <c r="C21" s="47"/>
      <c r="D21" s="44"/>
      <c r="E21" s="49"/>
      <c r="F21" s="44"/>
      <c r="G21" s="44"/>
      <c r="H21" s="50"/>
      <c r="I21" s="44"/>
      <c r="J21" s="44"/>
      <c r="K21" s="44"/>
      <c r="L21" s="44"/>
      <c r="M21" s="44"/>
      <c r="N21" s="44"/>
      <c r="O21" s="44" t="s">
        <v>42</v>
      </c>
      <c r="P21" s="44"/>
      <c r="Q21" s="47"/>
      <c r="T21" s="40"/>
    </row>
    <row r="22" spans="1:22" x14ac:dyDescent="0.3">
      <c r="V22" s="51"/>
    </row>
    <row r="23" spans="1:22" ht="16" x14ac:dyDescent="0.4">
      <c r="A23" s="52"/>
      <c r="B23" s="47"/>
      <c r="C23" s="47"/>
      <c r="D23" s="44"/>
      <c r="E23" s="49"/>
      <c r="F23" s="44"/>
      <c r="G23" s="44"/>
      <c r="H23" s="50"/>
      <c r="I23" s="44"/>
      <c r="J23" s="44"/>
      <c r="K23" s="44"/>
      <c r="L23" s="44"/>
      <c r="M23" s="44"/>
      <c r="N23" s="44"/>
      <c r="O23" s="44" t="s">
        <v>42</v>
      </c>
      <c r="P23" s="44"/>
      <c r="Q23" s="47"/>
    </row>
    <row r="24" spans="1:22" ht="21.65" customHeight="1" x14ac:dyDescent="0.5">
      <c r="B24" s="201" t="s">
        <v>44</v>
      </c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3"/>
      <c r="Q24"/>
      <c r="R24" s="53"/>
    </row>
    <row r="25" spans="1:22" ht="58" x14ac:dyDescent="0.3">
      <c r="B25" s="214" t="s">
        <v>45</v>
      </c>
      <c r="C25" s="215"/>
      <c r="D25" s="54" t="s">
        <v>46</v>
      </c>
      <c r="E25" s="54" t="s">
        <v>22</v>
      </c>
      <c r="F25" s="54" t="s">
        <v>47</v>
      </c>
      <c r="G25" s="54" t="s">
        <v>24</v>
      </c>
      <c r="H25" s="55" t="s">
        <v>48</v>
      </c>
      <c r="I25" s="55" t="s">
        <v>26</v>
      </c>
      <c r="J25" s="56" t="s">
        <v>27</v>
      </c>
      <c r="K25" s="57" t="s">
        <v>49</v>
      </c>
      <c r="L25" s="58" t="s">
        <v>50</v>
      </c>
      <c r="M25" s="59" t="s">
        <v>51</v>
      </c>
      <c r="N25" s="60" t="s">
        <v>52</v>
      </c>
      <c r="O25" s="57" t="s">
        <v>53</v>
      </c>
      <c r="P25" s="61" t="s">
        <v>54</v>
      </c>
    </row>
    <row r="26" spans="1:22" ht="18.649999999999999" customHeight="1" x14ac:dyDescent="0.3">
      <c r="B26" s="216" t="s">
        <v>55</v>
      </c>
      <c r="C26" s="217"/>
      <c r="D26" s="62" t="s">
        <v>56</v>
      </c>
      <c r="E26" s="63">
        <f>E6+H6+L6</f>
        <v>108203</v>
      </c>
      <c r="F26" s="63">
        <f>E7+H7+L7</f>
        <v>183909</v>
      </c>
      <c r="G26" s="63">
        <f>E8+H8+L8</f>
        <v>337377</v>
      </c>
      <c r="H26" s="63">
        <f>E9+H9+L9</f>
        <v>271487</v>
      </c>
      <c r="I26" s="63">
        <f>E10+H10+L10</f>
        <v>96544</v>
      </c>
      <c r="J26" s="64">
        <f>E11+H11+L11</f>
        <v>37906</v>
      </c>
      <c r="K26" s="65">
        <f>E26+F26+G26+H26+I26+J26</f>
        <v>1035426</v>
      </c>
      <c r="L26" s="66">
        <f>IF(K26=0,0,((K26/K29)))</f>
        <v>0.65587546153685361</v>
      </c>
      <c r="M26" s="67">
        <f>E12+H12+L12</f>
        <v>5079</v>
      </c>
      <c r="N26" s="68">
        <f>IF(M26=0,0,(M26/M$29))</f>
        <v>0.66366130929047429</v>
      </c>
      <c r="O26" s="69">
        <f>K26+M26</f>
        <v>1040505</v>
      </c>
      <c r="P26" s="70">
        <f>IF(O26=0,0,(O26/O$29))</f>
        <v>0.65591302275796071</v>
      </c>
    </row>
    <row r="27" spans="1:22" ht="44.15" customHeight="1" x14ac:dyDescent="0.5">
      <c r="B27" s="218" t="s">
        <v>57</v>
      </c>
      <c r="C27" s="219"/>
      <c r="D27" s="71" t="s">
        <v>58</v>
      </c>
      <c r="E27" s="72">
        <f>B6+D6+I6+J6+N6</f>
        <v>84185</v>
      </c>
      <c r="F27" s="73">
        <f>N7+B7+D7+I7+J7</f>
        <v>67320</v>
      </c>
      <c r="G27" s="72">
        <f>N8</f>
        <v>0</v>
      </c>
      <c r="H27" s="72">
        <f>D9+J9+N9</f>
        <v>0</v>
      </c>
      <c r="I27" s="72">
        <f>B10+D10+I10+J10+N10</f>
        <v>0</v>
      </c>
      <c r="J27" s="74">
        <v>0</v>
      </c>
      <c r="K27" s="75">
        <f>E27+F27+G27+H27+I27+J27</f>
        <v>151505</v>
      </c>
      <c r="L27" s="76">
        <f>IF(K27=0,0,((K27/K29)))</f>
        <v>9.5968627212510607E-2</v>
      </c>
      <c r="M27" s="77">
        <f>B12+D12+I12+J12+N12</f>
        <v>708</v>
      </c>
      <c r="N27" s="78">
        <f>IF(M27=0,0,(M27/M$29))</f>
        <v>9.2512740101920815E-2</v>
      </c>
      <c r="O27" s="79">
        <f>K27+M27</f>
        <v>152213</v>
      </c>
      <c r="P27" s="80">
        <f>IF(O27=0,0,(O27/O$29))</f>
        <v>9.5951954995946664E-2</v>
      </c>
      <c r="Q27" s="81"/>
    </row>
    <row r="28" spans="1:22" ht="48" customHeight="1" thickBot="1" x14ac:dyDescent="0.55000000000000004">
      <c r="B28" s="220" t="s">
        <v>59</v>
      </c>
      <c r="C28" s="221"/>
      <c r="D28" s="82" t="s">
        <v>60</v>
      </c>
      <c r="E28" s="83">
        <f>K6</f>
        <v>0</v>
      </c>
      <c r="F28" s="84">
        <f>C7+F7+K7+G7+M7+O7</f>
        <v>138917</v>
      </c>
      <c r="G28" s="84">
        <f>K8</f>
        <v>0</v>
      </c>
      <c r="H28" s="84">
        <f>C9+F9+K9+M9+G9+O9</f>
        <v>101920</v>
      </c>
      <c r="I28" s="84">
        <f>C10+F10+G10+K10+M10+O10</f>
        <v>150925</v>
      </c>
      <c r="J28" s="85">
        <v>0</v>
      </c>
      <c r="K28" s="86">
        <f>E28+F28+G28+H28+I28+J28</f>
        <v>391762</v>
      </c>
      <c r="L28" s="87">
        <f>IF(K28=0,0,((K28/K29)))</f>
        <v>0.24815591125063582</v>
      </c>
      <c r="M28" s="88">
        <f>C12+F12+G12+K12+M12+O12</f>
        <v>1866</v>
      </c>
      <c r="N28" s="89">
        <f>IF(M28=0,0,(M28/M$29))</f>
        <v>0.24382595060760487</v>
      </c>
      <c r="O28" s="75">
        <f>K28+M28</f>
        <v>393628</v>
      </c>
      <c r="P28" s="76">
        <f>IF(O28=0,0,(O28/O$29))</f>
        <v>0.2481350222460926</v>
      </c>
      <c r="Q28" s="81"/>
    </row>
    <row r="29" spans="1:22" ht="21.5" thickBot="1" x14ac:dyDescent="0.55000000000000004">
      <c r="B29" s="90"/>
      <c r="C29" s="91"/>
      <c r="D29" s="92" t="s">
        <v>61</v>
      </c>
      <c r="E29" s="93">
        <f t="shared" ref="E29:J29" si="3">SUM(E26:E28)</f>
        <v>192388</v>
      </c>
      <c r="F29" s="93">
        <f t="shared" si="3"/>
        <v>390146</v>
      </c>
      <c r="G29" s="93">
        <f t="shared" si="3"/>
        <v>337377</v>
      </c>
      <c r="H29" s="94">
        <f t="shared" si="3"/>
        <v>373407</v>
      </c>
      <c r="I29" s="95">
        <f t="shared" si="3"/>
        <v>247469</v>
      </c>
      <c r="J29" s="95">
        <f t="shared" si="3"/>
        <v>37906</v>
      </c>
      <c r="K29" s="96">
        <f>SUM(E29:J29)</f>
        <v>1578693</v>
      </c>
      <c r="L29" s="97">
        <f>SUM(L26:L28)</f>
        <v>1</v>
      </c>
      <c r="M29" s="96">
        <f>SUM(M26:M28)</f>
        <v>7653</v>
      </c>
      <c r="N29" s="98">
        <f>SUM(N26:N28)</f>
        <v>1</v>
      </c>
      <c r="O29" s="96">
        <f>K29+M29</f>
        <v>1586346</v>
      </c>
      <c r="P29" s="98">
        <f>SUM(P26:P28)</f>
        <v>1</v>
      </c>
      <c r="Q29" s="81"/>
    </row>
    <row r="30" spans="1:22" x14ac:dyDescent="0.3">
      <c r="A30" s="99"/>
      <c r="B30" s="100"/>
      <c r="C30" s="100"/>
      <c r="G30" s="40"/>
    </row>
    <row r="31" spans="1:22" ht="21" customHeight="1" x14ac:dyDescent="0.5">
      <c r="B31" s="53"/>
      <c r="D31" s="101"/>
      <c r="E31" s="201" t="s">
        <v>62</v>
      </c>
      <c r="F31" s="202"/>
      <c r="G31" s="202"/>
      <c r="H31" s="202"/>
      <c r="I31" s="202"/>
      <c r="J31" s="202"/>
      <c r="K31" s="202"/>
      <c r="L31" s="203"/>
      <c r="M31"/>
      <c r="N31" s="102"/>
      <c r="O31" s="53"/>
      <c r="P31" s="53"/>
      <c r="Q31" s="53"/>
      <c r="R31" s="53"/>
    </row>
    <row r="32" spans="1:22" ht="72.5" x14ac:dyDescent="0.3">
      <c r="E32" s="222" t="s">
        <v>63</v>
      </c>
      <c r="F32" s="223"/>
      <c r="G32" s="224"/>
      <c r="H32" s="199" t="s">
        <v>46</v>
      </c>
      <c r="I32" s="54" t="s">
        <v>64</v>
      </c>
      <c r="J32" s="200" t="s">
        <v>65</v>
      </c>
      <c r="K32" s="57" t="s">
        <v>66</v>
      </c>
      <c r="L32" s="58" t="s">
        <v>67</v>
      </c>
    </row>
    <row r="33" spans="1:18" ht="36" customHeight="1" x14ac:dyDescent="0.3">
      <c r="E33" s="225" t="s">
        <v>55</v>
      </c>
      <c r="F33" s="226"/>
      <c r="G33" s="227"/>
      <c r="H33" s="106" t="s">
        <v>56</v>
      </c>
      <c r="I33" s="107">
        <f>H13+E13+L13</f>
        <v>1</v>
      </c>
      <c r="J33" s="108">
        <f>H14+E14+L14</f>
        <v>27582</v>
      </c>
      <c r="K33" s="109">
        <f>I33+J33</f>
        <v>27583</v>
      </c>
      <c r="L33" s="110">
        <f>K33/K36</f>
        <v>0.62196716875620095</v>
      </c>
    </row>
    <row r="34" spans="1:18" ht="28" customHeight="1" x14ac:dyDescent="0.3">
      <c r="E34" s="228" t="s">
        <v>57</v>
      </c>
      <c r="F34" s="229"/>
      <c r="G34" s="230"/>
      <c r="H34" s="111" t="s">
        <v>58</v>
      </c>
      <c r="I34" s="112">
        <f>B13+D13+I13+J13+N13</f>
        <v>5228</v>
      </c>
      <c r="J34" s="113">
        <f>N14+B14+D14+I14+J14</f>
        <v>1</v>
      </c>
      <c r="K34" s="114">
        <f>SUM(I34:J34)</f>
        <v>5229</v>
      </c>
      <c r="L34" s="115">
        <f>K34/K36</f>
        <v>0.11790836114368179</v>
      </c>
    </row>
    <row r="35" spans="1:18" ht="32.5" customHeight="1" thickBot="1" x14ac:dyDescent="0.35">
      <c r="E35" s="231" t="s">
        <v>59</v>
      </c>
      <c r="F35" s="232"/>
      <c r="G35" s="233"/>
      <c r="H35" s="116" t="s">
        <v>60</v>
      </c>
      <c r="I35" s="117">
        <f>C13+F13+G13+K13+M13+O13</f>
        <v>11536</v>
      </c>
      <c r="J35" s="118">
        <f>C14+F14+G14+K14+M14+N14+O14</f>
        <v>0</v>
      </c>
      <c r="K35" s="119">
        <f>I35+J35</f>
        <v>11536</v>
      </c>
      <c r="L35" s="115">
        <f>K35/K36</f>
        <v>0.26012447010011724</v>
      </c>
    </row>
    <row r="36" spans="1:18" ht="15" thickBot="1" x14ac:dyDescent="0.4">
      <c r="E36" s="234" t="s">
        <v>61</v>
      </c>
      <c r="F36" s="235"/>
      <c r="G36" s="235"/>
      <c r="H36" s="236"/>
      <c r="I36" s="95">
        <f>I33+I34+I35</f>
        <v>16765</v>
      </c>
      <c r="J36" s="95">
        <f>J33+J34+J35</f>
        <v>27583</v>
      </c>
      <c r="K36" s="96">
        <f>SUM(I36:J36)</f>
        <v>44348</v>
      </c>
      <c r="L36" s="120">
        <f>SUM(L33:L35)</f>
        <v>1</v>
      </c>
    </row>
    <row r="37" spans="1:18" x14ac:dyDescent="0.3">
      <c r="A37" s="99"/>
      <c r="K37" s="40"/>
      <c r="Q37" s="16"/>
    </row>
    <row r="38" spans="1:18" x14ac:dyDescent="0.3">
      <c r="A38" s="1" t="s">
        <v>68</v>
      </c>
    </row>
    <row r="39" spans="1:18" ht="18.5" x14ac:dyDescent="0.45">
      <c r="A39" s="99" t="s">
        <v>69</v>
      </c>
      <c r="Q39" s="121"/>
    </row>
    <row r="40" spans="1:18" ht="19.5" customHeight="1" x14ac:dyDescent="0.55000000000000004">
      <c r="A40" s="205" t="s">
        <v>0</v>
      </c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</row>
    <row r="41" spans="1:18" ht="21" x14ac:dyDescent="0.5">
      <c r="A41" s="209" t="s">
        <v>70</v>
      </c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</row>
    <row r="42" spans="1:18" ht="21" x14ac:dyDescent="0.5">
      <c r="A42" s="237" t="str">
        <f>A63&amp;" to "&amp;A2</f>
        <v>January 1, 2025 to February 1, 2025</v>
      </c>
      <c r="B42" s="237"/>
      <c r="C42" s="237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</row>
    <row r="43" spans="1:18" ht="21.5" thickBot="1" x14ac:dyDescent="0.55000000000000004">
      <c r="A43" s="209" t="s">
        <v>71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</row>
    <row r="44" spans="1:18" ht="21.5" thickBot="1" x14ac:dyDescent="0.55000000000000004">
      <c r="A44" s="122" t="s">
        <v>3</v>
      </c>
      <c r="B44" s="3">
        <v>1</v>
      </c>
      <c r="C44" s="4">
        <v>3</v>
      </c>
      <c r="D44" s="4">
        <v>5</v>
      </c>
      <c r="E44" s="4">
        <v>7</v>
      </c>
      <c r="F44" s="5" t="s">
        <v>4</v>
      </c>
      <c r="G44" s="4">
        <v>29</v>
      </c>
      <c r="H44" s="4">
        <v>13</v>
      </c>
      <c r="I44" s="4">
        <v>15</v>
      </c>
      <c r="J44" s="4">
        <v>17</v>
      </c>
      <c r="K44" s="4">
        <v>19</v>
      </c>
      <c r="L44" s="4">
        <v>21</v>
      </c>
      <c r="M44" s="4">
        <v>23</v>
      </c>
      <c r="N44" s="4">
        <v>25</v>
      </c>
      <c r="O44" s="6">
        <v>27</v>
      </c>
      <c r="P44" s="210" t="s">
        <v>72</v>
      </c>
      <c r="R44" s="123"/>
    </row>
    <row r="45" spans="1:18" ht="33" thickBot="1" x14ac:dyDescent="0.55000000000000004">
      <c r="A45" s="124" t="s">
        <v>7</v>
      </c>
      <c r="B45" s="125" t="s">
        <v>8</v>
      </c>
      <c r="C45" s="126" t="s">
        <v>9</v>
      </c>
      <c r="D45" s="126" t="s">
        <v>10</v>
      </c>
      <c r="E45" s="126" t="s">
        <v>11</v>
      </c>
      <c r="F45" s="127" t="s">
        <v>12</v>
      </c>
      <c r="G45" s="126" t="s">
        <v>13</v>
      </c>
      <c r="H45" s="126" t="s">
        <v>14</v>
      </c>
      <c r="I45" s="126" t="s">
        <v>15</v>
      </c>
      <c r="J45" s="126" t="s">
        <v>16</v>
      </c>
      <c r="K45" s="126" t="s">
        <v>17</v>
      </c>
      <c r="L45" s="126" t="s">
        <v>18</v>
      </c>
      <c r="M45" s="126" t="s">
        <v>19</v>
      </c>
      <c r="N45" s="126" t="s">
        <v>20</v>
      </c>
      <c r="O45" s="128" t="s">
        <v>21</v>
      </c>
      <c r="P45" s="211"/>
      <c r="R45" s="123"/>
    </row>
    <row r="46" spans="1:18" ht="14.5" x14ac:dyDescent="0.35">
      <c r="A46" s="130" t="s">
        <v>22</v>
      </c>
      <c r="B46" s="151">
        <f t="shared" ref="B46:P54" si="4">IF(B67=0,0,(B6-B67)/B67)</f>
        <v>-1.3330159485836705E-2</v>
      </c>
      <c r="C46" s="151">
        <f t="shared" si="4"/>
        <v>0</v>
      </c>
      <c r="D46" s="151">
        <f t="shared" si="4"/>
        <v>-1.950008863676653E-3</v>
      </c>
      <c r="E46" s="151">
        <f t="shared" si="4"/>
        <v>-1.4560439560439561E-2</v>
      </c>
      <c r="F46" s="151">
        <f t="shared" si="4"/>
        <v>0</v>
      </c>
      <c r="G46" s="151">
        <f t="shared" si="4"/>
        <v>0</v>
      </c>
      <c r="H46" s="151">
        <f t="shared" si="4"/>
        <v>-6.5450147618539463E-3</v>
      </c>
      <c r="I46" s="151">
        <f t="shared" si="4"/>
        <v>-1.084832389637721E-2</v>
      </c>
      <c r="J46" s="151">
        <f t="shared" si="4"/>
        <v>-4.074241738343142E-3</v>
      </c>
      <c r="K46" s="151">
        <f t="shared" si="4"/>
        <v>0</v>
      </c>
      <c r="L46" s="151">
        <f t="shared" si="4"/>
        <v>-3.6831531617717403E-3</v>
      </c>
      <c r="M46" s="151">
        <f t="shared" si="4"/>
        <v>0</v>
      </c>
      <c r="N46" s="151">
        <f t="shared" si="4"/>
        <v>3.4280727998005486E-3</v>
      </c>
      <c r="O46" s="152">
        <f t="shared" si="4"/>
        <v>0</v>
      </c>
      <c r="P46" s="146">
        <f t="shared" si="4"/>
        <v>-6.1576609153838205E-3</v>
      </c>
    </row>
    <row r="47" spans="1:18" ht="21" x14ac:dyDescent="0.5">
      <c r="A47" s="130" t="s">
        <v>23</v>
      </c>
      <c r="B47" s="151">
        <f t="shared" si="4"/>
        <v>0</v>
      </c>
      <c r="C47" s="151">
        <f t="shared" si="4"/>
        <v>-2.6529690675095958E-3</v>
      </c>
      <c r="D47" s="151">
        <f t="shared" si="4"/>
        <v>-4.9007596177407496E-4</v>
      </c>
      <c r="E47" s="151">
        <f t="shared" si="4"/>
        <v>8.795074758135445E-3</v>
      </c>
      <c r="F47" s="151">
        <f t="shared" si="4"/>
        <v>-4.0411462160176341E-3</v>
      </c>
      <c r="G47" s="151">
        <f t="shared" si="4"/>
        <v>-5.7447681575707836E-3</v>
      </c>
      <c r="H47" s="151">
        <f t="shared" si="4"/>
        <v>-7.784269557463982E-3</v>
      </c>
      <c r="I47" s="151">
        <f t="shared" si="4"/>
        <v>3.7748969353797249E-3</v>
      </c>
      <c r="J47" s="151">
        <f t="shared" si="4"/>
        <v>-8.4398659550701249E-3</v>
      </c>
      <c r="K47" s="151">
        <f t="shared" si="4"/>
        <v>-3.883180972413235E-3</v>
      </c>
      <c r="L47" s="151">
        <f t="shared" si="4"/>
        <v>1.3546706363974693E-2</v>
      </c>
      <c r="M47" s="151">
        <f t="shared" si="4"/>
        <v>-7.3112178088171106E-3</v>
      </c>
      <c r="N47" s="151">
        <f t="shared" si="4"/>
        <v>-6.9035962100665706E-3</v>
      </c>
      <c r="O47" s="152">
        <f t="shared" si="4"/>
        <v>-8.0763071781661221E-3</v>
      </c>
      <c r="P47" s="146">
        <f t="shared" si="4"/>
        <v>-5.2650231635522713E-3</v>
      </c>
      <c r="R47" s="129"/>
    </row>
    <row r="48" spans="1:18" ht="21" x14ac:dyDescent="0.5">
      <c r="A48" s="130" t="s">
        <v>24</v>
      </c>
      <c r="B48" s="151">
        <f t="shared" si="4"/>
        <v>0</v>
      </c>
      <c r="C48" s="151">
        <f t="shared" si="4"/>
        <v>0</v>
      </c>
      <c r="D48" s="151">
        <f t="shared" si="4"/>
        <v>0</v>
      </c>
      <c r="E48" s="151">
        <f t="shared" si="4"/>
        <v>-4.1666666666666666E-3</v>
      </c>
      <c r="F48" s="151">
        <f t="shared" si="4"/>
        <v>0</v>
      </c>
      <c r="G48" s="151">
        <f t="shared" si="4"/>
        <v>0</v>
      </c>
      <c r="H48" s="151">
        <f t="shared" si="4"/>
        <v>-1.0913449600402204E-2</v>
      </c>
      <c r="I48" s="151">
        <f t="shared" si="4"/>
        <v>0</v>
      </c>
      <c r="J48" s="151">
        <f t="shared" si="4"/>
        <v>0</v>
      </c>
      <c r="K48" s="151">
        <f t="shared" si="4"/>
        <v>0</v>
      </c>
      <c r="L48" s="151">
        <f t="shared" si="4"/>
        <v>2.0970729899962948E-2</v>
      </c>
      <c r="M48" s="151">
        <f t="shared" si="4"/>
        <v>0</v>
      </c>
      <c r="N48" s="151">
        <f t="shared" si="4"/>
        <v>0</v>
      </c>
      <c r="O48" s="152">
        <f t="shared" si="4"/>
        <v>0</v>
      </c>
      <c r="P48" s="146">
        <f t="shared" si="4"/>
        <v>-9.6313604847090041E-3</v>
      </c>
      <c r="R48" s="129"/>
    </row>
    <row r="49" spans="1:18" ht="21" x14ac:dyDescent="0.5">
      <c r="A49" s="130" t="s">
        <v>25</v>
      </c>
      <c r="B49" s="151">
        <f t="shared" si="4"/>
        <v>0</v>
      </c>
      <c r="C49" s="151">
        <f t="shared" si="4"/>
        <v>0</v>
      </c>
      <c r="D49" s="151">
        <f t="shared" si="4"/>
        <v>0</v>
      </c>
      <c r="E49" s="151">
        <f t="shared" si="4"/>
        <v>-1.3973799126637555E-2</v>
      </c>
      <c r="F49" s="151">
        <f t="shared" si="4"/>
        <v>0</v>
      </c>
      <c r="G49" s="151">
        <f t="shared" si="4"/>
        <v>0</v>
      </c>
      <c r="H49" s="151">
        <f t="shared" si="4"/>
        <v>-1.2249074899124121E-2</v>
      </c>
      <c r="I49" s="151">
        <f t="shared" si="4"/>
        <v>0</v>
      </c>
      <c r="J49" s="151">
        <f t="shared" si="4"/>
        <v>0</v>
      </c>
      <c r="K49" s="151">
        <f t="shared" si="4"/>
        <v>-9.6296800147700444E-3</v>
      </c>
      <c r="L49" s="151">
        <f t="shared" si="4"/>
        <v>1.1520313744714749E-2</v>
      </c>
      <c r="M49" s="151">
        <f t="shared" si="4"/>
        <v>0</v>
      </c>
      <c r="N49" s="151">
        <f t="shared" si="4"/>
        <v>0</v>
      </c>
      <c r="O49" s="152">
        <f t="shared" si="4"/>
        <v>0</v>
      </c>
      <c r="P49" s="146">
        <f t="shared" si="4"/>
        <v>-1.0512117951952175E-2</v>
      </c>
      <c r="R49" s="129"/>
    </row>
    <row r="50" spans="1:18" ht="21" x14ac:dyDescent="0.5">
      <c r="A50" s="130" t="s">
        <v>26</v>
      </c>
      <c r="B50" s="151">
        <f t="shared" si="4"/>
        <v>0</v>
      </c>
      <c r="C50" s="151">
        <f t="shared" si="4"/>
        <v>-8.714247527399091E-3</v>
      </c>
      <c r="D50" s="151">
        <f t="shared" si="4"/>
        <v>0</v>
      </c>
      <c r="E50" s="151">
        <f t="shared" si="4"/>
        <v>-1.0922330097087379E-2</v>
      </c>
      <c r="F50" s="151">
        <f t="shared" si="4"/>
        <v>-2.1501390176088972E-2</v>
      </c>
      <c r="G50" s="151">
        <f t="shared" si="4"/>
        <v>2.1798365122615805E-3</v>
      </c>
      <c r="H50" s="151">
        <f t="shared" si="4"/>
        <v>-7.549778761061947E-3</v>
      </c>
      <c r="I50" s="151">
        <f t="shared" si="4"/>
        <v>0</v>
      </c>
      <c r="J50" s="151">
        <f t="shared" si="4"/>
        <v>0</v>
      </c>
      <c r="K50" s="151">
        <f t="shared" si="4"/>
        <v>-7.5872736485585518E-3</v>
      </c>
      <c r="L50" s="151">
        <f t="shared" si="4"/>
        <v>-1.483924154987634E-2</v>
      </c>
      <c r="M50" s="151">
        <f t="shared" si="4"/>
        <v>-1.5705821499106556E-2</v>
      </c>
      <c r="N50" s="151">
        <f t="shared" si="4"/>
        <v>0</v>
      </c>
      <c r="O50" s="152">
        <f t="shared" si="4"/>
        <v>-9.8344573881054571E-3</v>
      </c>
      <c r="P50" s="146">
        <f t="shared" si="4"/>
        <v>-9.2799064803212334E-3</v>
      </c>
      <c r="R50" s="129"/>
    </row>
    <row r="51" spans="1:18" ht="21" x14ac:dyDescent="0.5">
      <c r="A51" s="130" t="s">
        <v>27</v>
      </c>
      <c r="B51" s="151">
        <f t="shared" si="4"/>
        <v>0</v>
      </c>
      <c r="C51" s="151">
        <f t="shared" si="4"/>
        <v>0</v>
      </c>
      <c r="D51" s="151">
        <f t="shared" si="4"/>
        <v>0</v>
      </c>
      <c r="E51" s="151">
        <f t="shared" si="4"/>
        <v>-7.9155672823219003E-3</v>
      </c>
      <c r="F51" s="151">
        <f t="shared" si="4"/>
        <v>0</v>
      </c>
      <c r="G51" s="151">
        <f t="shared" si="4"/>
        <v>0</v>
      </c>
      <c r="H51" s="151">
        <f t="shared" si="4"/>
        <v>-9.4680417176484302E-3</v>
      </c>
      <c r="I51" s="151">
        <f t="shared" si="4"/>
        <v>0</v>
      </c>
      <c r="J51" s="151">
        <f t="shared" si="4"/>
        <v>0</v>
      </c>
      <c r="K51" s="151">
        <f t="shared" si="4"/>
        <v>0</v>
      </c>
      <c r="L51" s="151">
        <f t="shared" si="4"/>
        <v>1.5247410817031071E-2</v>
      </c>
      <c r="M51" s="151">
        <f t="shared" si="4"/>
        <v>0</v>
      </c>
      <c r="N51" s="151">
        <f t="shared" si="4"/>
        <v>0</v>
      </c>
      <c r="O51" s="152">
        <f t="shared" si="4"/>
        <v>0</v>
      </c>
      <c r="P51" s="146">
        <f t="shared" si="4"/>
        <v>-7.2025352924229326E-3</v>
      </c>
      <c r="R51" s="129"/>
    </row>
    <row r="52" spans="1:18" ht="21" x14ac:dyDescent="0.5">
      <c r="A52" s="131" t="s">
        <v>28</v>
      </c>
      <c r="B52" s="151">
        <f t="shared" si="4"/>
        <v>0</v>
      </c>
      <c r="C52" s="151">
        <f t="shared" si="4"/>
        <v>4.1025641025641026E-2</v>
      </c>
      <c r="D52" s="151">
        <f t="shared" si="4"/>
        <v>2.5000000000000001E-2</v>
      </c>
      <c r="E52" s="151">
        <f t="shared" si="4"/>
        <v>-9.2592592592592587E-3</v>
      </c>
      <c r="F52" s="151">
        <f t="shared" si="4"/>
        <v>-4.3478260869565216E-2</v>
      </c>
      <c r="G52" s="151">
        <f t="shared" si="4"/>
        <v>-0.33333333333333331</v>
      </c>
      <c r="H52" s="151">
        <f t="shared" si="4"/>
        <v>8.5524909129784058E-3</v>
      </c>
      <c r="I52" s="151">
        <f t="shared" si="4"/>
        <v>1.8726591760299626E-2</v>
      </c>
      <c r="J52" s="151">
        <f t="shared" si="4"/>
        <v>-1.7391304347826087E-2</v>
      </c>
      <c r="K52" s="151">
        <f t="shared" si="4"/>
        <v>-1.7627118644067796E-2</v>
      </c>
      <c r="L52" s="151">
        <f t="shared" si="4"/>
        <v>1.1904761904761904E-2</v>
      </c>
      <c r="M52" s="151">
        <f t="shared" si="4"/>
        <v>-7.6923076923076927E-2</v>
      </c>
      <c r="N52" s="151">
        <f t="shared" si="4"/>
        <v>1.0309278350515464E-2</v>
      </c>
      <c r="O52" s="152">
        <f t="shared" si="4"/>
        <v>7.6335877862595417E-3</v>
      </c>
      <c r="P52" s="146">
        <f t="shared" si="4"/>
        <v>3.5405192761605035E-3</v>
      </c>
      <c r="R52" s="129"/>
    </row>
    <row r="53" spans="1:18" ht="16.5" x14ac:dyDescent="0.35">
      <c r="A53" s="130" t="s">
        <v>29</v>
      </c>
      <c r="B53" s="151">
        <f t="shared" si="4"/>
        <v>0</v>
      </c>
      <c r="C53" s="151">
        <f t="shared" si="4"/>
        <v>1.0804321728691477E-2</v>
      </c>
      <c r="D53" s="151">
        <f t="shared" si="4"/>
        <v>-4.1551246537396124E-3</v>
      </c>
      <c r="E53" s="151">
        <f t="shared" si="4"/>
        <v>0</v>
      </c>
      <c r="F53" s="151">
        <f t="shared" si="4"/>
        <v>-9.9502487562189053E-3</v>
      </c>
      <c r="G53" s="151">
        <f t="shared" si="4"/>
        <v>1.7241379310344827E-2</v>
      </c>
      <c r="H53" s="151">
        <f t="shared" si="4"/>
        <v>0</v>
      </c>
      <c r="I53" s="151">
        <f t="shared" si="4"/>
        <v>-5.0761421319796957E-4</v>
      </c>
      <c r="J53" s="151">
        <f t="shared" si="4"/>
        <v>1.0169491525423728E-2</v>
      </c>
      <c r="K53" s="151">
        <f t="shared" si="4"/>
        <v>1.6346992153443765E-3</v>
      </c>
      <c r="L53" s="151">
        <f t="shared" si="4"/>
        <v>0</v>
      </c>
      <c r="M53" s="151">
        <f t="shared" si="4"/>
        <v>4.7846889952153108E-3</v>
      </c>
      <c r="N53" s="151">
        <f t="shared" si="4"/>
        <v>1.1560693641618497E-2</v>
      </c>
      <c r="O53" s="152">
        <f t="shared" si="4"/>
        <v>5.8309037900874635E-3</v>
      </c>
      <c r="P53" s="146">
        <f t="shared" si="4"/>
        <v>3.1713738630923887E-3</v>
      </c>
    </row>
    <row r="54" spans="1:18" ht="21.5" thickBot="1" x14ac:dyDescent="0.55000000000000004">
      <c r="A54" s="132" t="s">
        <v>30</v>
      </c>
      <c r="B54" s="153">
        <f t="shared" si="4"/>
        <v>0</v>
      </c>
      <c r="C54" s="153">
        <f t="shared" si="4"/>
        <v>0</v>
      </c>
      <c r="D54" s="153">
        <f t="shared" si="4"/>
        <v>0</v>
      </c>
      <c r="E54" s="153">
        <f t="shared" si="4"/>
        <v>1.5189873417721518E-2</v>
      </c>
      <c r="F54" s="153">
        <f t="shared" si="4"/>
        <v>0</v>
      </c>
      <c r="G54" s="153">
        <f t="shared" si="4"/>
        <v>0</v>
      </c>
      <c r="H54" s="153">
        <f t="shared" si="4"/>
        <v>2.1586404489972134E-3</v>
      </c>
      <c r="I54" s="153">
        <f t="shared" si="4"/>
        <v>0</v>
      </c>
      <c r="J54" s="153">
        <f t="shared" si="4"/>
        <v>0</v>
      </c>
      <c r="K54" s="153">
        <f t="shared" si="4"/>
        <v>0</v>
      </c>
      <c r="L54" s="153">
        <f t="shared" si="4"/>
        <v>7.3394495412844041E-3</v>
      </c>
      <c r="M54" s="153">
        <f t="shared" si="4"/>
        <v>0</v>
      </c>
      <c r="N54" s="153">
        <f t="shared" si="4"/>
        <v>0</v>
      </c>
      <c r="O54" s="154">
        <f t="shared" si="4"/>
        <v>0</v>
      </c>
      <c r="P54" s="147">
        <f t="shared" si="4"/>
        <v>2.6900287178741504E-3</v>
      </c>
      <c r="R54" s="129"/>
    </row>
    <row r="55" spans="1:18" ht="21.5" thickBot="1" x14ac:dyDescent="0.55000000000000004">
      <c r="A55" s="133" t="s">
        <v>31</v>
      </c>
      <c r="B55" s="155">
        <f t="shared" ref="B55:P55" si="5">IF(B15=0,0,(B15-B76)/B76)</f>
        <v>-7.8125E-3</v>
      </c>
      <c r="C55" s="155">
        <f t="shared" si="5"/>
        <v>-5.1536756655718441E-3</v>
      </c>
      <c r="D55" s="155">
        <f t="shared" si="5"/>
        <v>-1.2816720891255053E-3</v>
      </c>
      <c r="E55" s="155">
        <f t="shared" si="5"/>
        <v>-8.7703435804701631E-3</v>
      </c>
      <c r="F55" s="155">
        <f t="shared" si="5"/>
        <v>-1.2808948222983944E-2</v>
      </c>
      <c r="G55" s="155">
        <f t="shared" si="5"/>
        <v>-2.3078698361412415E-3</v>
      </c>
      <c r="H55" s="155">
        <f t="shared" si="5"/>
        <v>-9.6038735554951453E-3</v>
      </c>
      <c r="I55" s="155">
        <f t="shared" si="5"/>
        <v>-5.6675871812985681E-3</v>
      </c>
      <c r="J55" s="155">
        <f t="shared" si="5"/>
        <v>-5.3143168604651162E-3</v>
      </c>
      <c r="K55" s="155">
        <f t="shared" si="5"/>
        <v>-7.2335547469454106E-3</v>
      </c>
      <c r="L55" s="155">
        <f t="shared" si="5"/>
        <v>3.5029337069795953E-3</v>
      </c>
      <c r="M55" s="155">
        <f t="shared" si="5"/>
        <v>-1.1773509603392367E-2</v>
      </c>
      <c r="N55" s="155">
        <f t="shared" si="5"/>
        <v>-2.5669233590025669E-3</v>
      </c>
      <c r="O55" s="156">
        <f t="shared" si="5"/>
        <v>-8.7269476853594277E-3</v>
      </c>
      <c r="P55" s="148">
        <f t="shared" si="5"/>
        <v>-7.8752133985707309E-3</v>
      </c>
      <c r="R55" s="129"/>
    </row>
    <row r="56" spans="1:18" ht="21.5" thickBot="1" x14ac:dyDescent="0.55000000000000004">
      <c r="A56" s="29" t="s">
        <v>32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1"/>
      <c r="M56" s="30"/>
      <c r="N56" s="30"/>
      <c r="O56" s="31"/>
      <c r="P56" s="149"/>
      <c r="R56" s="129"/>
    </row>
    <row r="57" spans="1:18" ht="21.5" thickBot="1" x14ac:dyDescent="0.55000000000000004">
      <c r="A57" s="134"/>
      <c r="B57" s="135" t="s">
        <v>33</v>
      </c>
      <c r="C57" s="157">
        <f>(C17-C78)/C78</f>
        <v>2.8975428836346779E-3</v>
      </c>
      <c r="D57" s="158" t="s">
        <v>34</v>
      </c>
      <c r="E57" s="157">
        <f>(E17-E78)/E78</f>
        <v>-8.7175003607534232E-3</v>
      </c>
      <c r="F57" s="159" t="s">
        <v>35</v>
      </c>
      <c r="G57" s="157">
        <f>(G17-G78)/G78</f>
        <v>5.333333333333333</v>
      </c>
      <c r="H57" s="158" t="s">
        <v>36</v>
      </c>
      <c r="I57" s="160">
        <f>(I17-I78)/I78</f>
        <v>2.7674820854954287E-2</v>
      </c>
      <c r="J57" s="159" t="s">
        <v>37</v>
      </c>
      <c r="K57" s="160">
        <f>(K17-K78)/K78</f>
        <v>7.3765941428321558E-4</v>
      </c>
      <c r="L57" s="161" t="s">
        <v>38</v>
      </c>
      <c r="M57" s="162">
        <f>IF(M78=0,0,(M17-M78)/M78)</f>
        <v>0</v>
      </c>
      <c r="N57" s="163" t="s">
        <v>39</v>
      </c>
      <c r="O57" s="164">
        <f>(O17-O78)/O78</f>
        <v>2.2973815935612455E-3</v>
      </c>
      <c r="P57" s="150">
        <f>IF(P17=0,0,(P17-P78)/P78)</f>
        <v>-1.3563613346595533E-3</v>
      </c>
      <c r="R57" s="129"/>
    </row>
    <row r="58" spans="1:18" ht="15" thickBot="1" x14ac:dyDescent="0.4">
      <c r="A58" s="52"/>
      <c r="B58" s="136"/>
      <c r="C58" s="136"/>
      <c r="D58" s="136"/>
      <c r="E58" s="136"/>
      <c r="F58" s="136"/>
      <c r="G58" s="136"/>
      <c r="H58" s="137"/>
      <c r="I58" s="136"/>
      <c r="J58" s="136"/>
      <c r="K58" s="136"/>
      <c r="L58" s="136"/>
      <c r="M58" s="136"/>
      <c r="N58" s="136"/>
      <c r="O58" s="45" t="s">
        <v>40</v>
      </c>
      <c r="P58" s="148">
        <f>IF(P18=0,0,(P18-P79)/P79)</f>
        <v>-6.7803714473162E-3</v>
      </c>
      <c r="Q58"/>
    </row>
    <row r="60" spans="1:18" x14ac:dyDescent="0.3">
      <c r="Q60" s="138"/>
    </row>
    <row r="61" spans="1:18" ht="16" x14ac:dyDescent="0.4">
      <c r="A61" s="52"/>
      <c r="B61" s="139"/>
      <c r="C61" s="139"/>
      <c r="D61" s="140"/>
      <c r="E61" s="141"/>
      <c r="F61" s="140"/>
      <c r="G61" s="140"/>
      <c r="H61" s="142"/>
      <c r="I61" s="140"/>
      <c r="J61" s="140"/>
      <c r="K61" s="140"/>
      <c r="L61" s="140"/>
      <c r="M61" s="140"/>
      <c r="N61" s="140"/>
      <c r="O61" s="140"/>
      <c r="P61" s="140"/>
      <c r="Q61" s="143"/>
    </row>
    <row r="62" spans="1:18" ht="19.5" customHeight="1" x14ac:dyDescent="0.55000000000000004">
      <c r="A62" s="205" t="s">
        <v>0</v>
      </c>
      <c r="B62" s="205"/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205"/>
      <c r="Q62" s="205"/>
      <c r="R62" s="205"/>
    </row>
    <row r="63" spans="1:18" ht="18" customHeight="1" x14ac:dyDescent="0.5">
      <c r="A63" s="206" t="s">
        <v>78</v>
      </c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</row>
    <row r="64" spans="1:18" ht="18" customHeight="1" thickBot="1" x14ac:dyDescent="0.55000000000000004">
      <c r="A64" s="209" t="s">
        <v>2</v>
      </c>
      <c r="B64" s="209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</row>
    <row r="65" spans="1:18" ht="21.5" thickBot="1" x14ac:dyDescent="0.55000000000000004">
      <c r="A65" s="122" t="s">
        <v>3</v>
      </c>
      <c r="B65" s="3">
        <v>1</v>
      </c>
      <c r="C65" s="4">
        <v>3</v>
      </c>
      <c r="D65" s="4">
        <v>5</v>
      </c>
      <c r="E65" s="4">
        <v>7</v>
      </c>
      <c r="F65" s="5" t="s">
        <v>4</v>
      </c>
      <c r="G65" s="4">
        <v>29</v>
      </c>
      <c r="H65" s="4">
        <v>13</v>
      </c>
      <c r="I65" s="4">
        <v>15</v>
      </c>
      <c r="J65" s="4">
        <v>17</v>
      </c>
      <c r="K65" s="4">
        <v>19</v>
      </c>
      <c r="L65" s="4">
        <v>21</v>
      </c>
      <c r="M65" s="4">
        <v>23</v>
      </c>
      <c r="N65" s="4">
        <v>25</v>
      </c>
      <c r="O65" s="165">
        <v>27</v>
      </c>
      <c r="P65" s="210" t="s">
        <v>5</v>
      </c>
      <c r="Q65" s="212" t="s">
        <v>6</v>
      </c>
      <c r="R65" s="123"/>
    </row>
    <row r="66" spans="1:18" ht="30" thickBot="1" x14ac:dyDescent="0.55000000000000004">
      <c r="A66" s="8" t="s">
        <v>7</v>
      </c>
      <c r="B66" s="9" t="s">
        <v>8</v>
      </c>
      <c r="C66" s="10" t="s">
        <v>9</v>
      </c>
      <c r="D66" s="10" t="s">
        <v>10</v>
      </c>
      <c r="E66" s="10" t="s">
        <v>11</v>
      </c>
      <c r="F66" s="11" t="s">
        <v>74</v>
      </c>
      <c r="G66" s="10" t="s">
        <v>13</v>
      </c>
      <c r="H66" s="10" t="s">
        <v>14</v>
      </c>
      <c r="I66" s="10" t="s">
        <v>15</v>
      </c>
      <c r="J66" s="10" t="s">
        <v>16</v>
      </c>
      <c r="K66" s="10" t="s">
        <v>17</v>
      </c>
      <c r="L66" s="10" t="s">
        <v>18</v>
      </c>
      <c r="M66" s="10" t="s">
        <v>19</v>
      </c>
      <c r="N66" s="10" t="s">
        <v>20</v>
      </c>
      <c r="O66" s="166" t="s">
        <v>21</v>
      </c>
      <c r="P66" s="211"/>
      <c r="Q66" s="213"/>
      <c r="R66" s="123"/>
    </row>
    <row r="67" spans="1:18" ht="14.5" x14ac:dyDescent="0.35">
      <c r="A67" s="17" t="s">
        <v>22</v>
      </c>
      <c r="B67" s="18">
        <v>4201</v>
      </c>
      <c r="C67" s="19">
        <v>0</v>
      </c>
      <c r="D67" s="19">
        <v>11282</v>
      </c>
      <c r="E67" s="19">
        <v>3640</v>
      </c>
      <c r="F67" s="19">
        <v>0</v>
      </c>
      <c r="G67" s="19">
        <v>0</v>
      </c>
      <c r="H67" s="19">
        <v>84339</v>
      </c>
      <c r="I67" s="19">
        <v>39914</v>
      </c>
      <c r="J67" s="19">
        <v>13254</v>
      </c>
      <c r="K67" s="19">
        <v>0</v>
      </c>
      <c r="L67" s="19">
        <v>20906</v>
      </c>
      <c r="M67" s="19">
        <v>0</v>
      </c>
      <c r="N67" s="19">
        <v>16044</v>
      </c>
      <c r="O67" s="168">
        <v>0</v>
      </c>
      <c r="P67" s="174">
        <f t="shared" ref="P67:P73" si="6">SUM(B67:O67)</f>
        <v>193580</v>
      </c>
      <c r="Q67" s="171">
        <f t="shared" ref="Q67:Q75" si="7">IF(P67=0,0,P67/$P$76)</f>
        <v>0.11777532522368064</v>
      </c>
    </row>
    <row r="68" spans="1:18" ht="21" x14ac:dyDescent="0.5">
      <c r="A68" s="17" t="s">
        <v>23</v>
      </c>
      <c r="B68" s="18">
        <v>2769</v>
      </c>
      <c r="C68" s="19">
        <v>17716</v>
      </c>
      <c r="D68" s="19">
        <v>8162</v>
      </c>
      <c r="E68" s="19">
        <v>1137</v>
      </c>
      <c r="F68" s="19">
        <v>5444</v>
      </c>
      <c r="G68" s="19">
        <v>2437</v>
      </c>
      <c r="H68" s="19">
        <v>170472</v>
      </c>
      <c r="I68" s="19">
        <v>20133</v>
      </c>
      <c r="J68" s="19">
        <v>8057</v>
      </c>
      <c r="K68" s="19">
        <v>61805</v>
      </c>
      <c r="L68" s="19">
        <v>13435</v>
      </c>
      <c r="M68" s="19">
        <v>9164</v>
      </c>
      <c r="N68" s="19">
        <v>28391</v>
      </c>
      <c r="O68" s="168">
        <v>43089</v>
      </c>
      <c r="P68" s="174">
        <f t="shared" si="6"/>
        <v>392211</v>
      </c>
      <c r="Q68" s="171">
        <f t="shared" si="7"/>
        <v>0.23862371154718984</v>
      </c>
      <c r="R68" s="123"/>
    </row>
    <row r="69" spans="1:18" ht="21" x14ac:dyDescent="0.5">
      <c r="A69" s="17" t="s">
        <v>24</v>
      </c>
      <c r="B69" s="18">
        <v>0</v>
      </c>
      <c r="C69" s="19">
        <v>0</v>
      </c>
      <c r="D69" s="19">
        <v>0</v>
      </c>
      <c r="E69" s="19">
        <v>960</v>
      </c>
      <c r="F69" s="19">
        <v>0</v>
      </c>
      <c r="G69" s="19">
        <v>0</v>
      </c>
      <c r="H69" s="19">
        <v>326203</v>
      </c>
      <c r="I69" s="19">
        <v>0</v>
      </c>
      <c r="J69" s="19">
        <v>0</v>
      </c>
      <c r="K69" s="19">
        <v>0</v>
      </c>
      <c r="L69" s="19">
        <v>13495</v>
      </c>
      <c r="M69" s="19">
        <v>0</v>
      </c>
      <c r="N69" s="19">
        <v>0</v>
      </c>
      <c r="O69" s="168">
        <v>0</v>
      </c>
      <c r="P69" s="174">
        <f t="shared" si="6"/>
        <v>340658</v>
      </c>
      <c r="Q69" s="171">
        <f t="shared" si="7"/>
        <v>0.20725853259659366</v>
      </c>
      <c r="R69" s="123"/>
    </row>
    <row r="70" spans="1:18" ht="21" x14ac:dyDescent="0.5">
      <c r="A70" s="17" t="s">
        <v>25</v>
      </c>
      <c r="B70" s="18">
        <v>0</v>
      </c>
      <c r="C70" s="19">
        <v>0</v>
      </c>
      <c r="D70" s="19">
        <v>0</v>
      </c>
      <c r="E70" s="19">
        <v>1145</v>
      </c>
      <c r="F70" s="19">
        <v>0</v>
      </c>
      <c r="G70" s="19">
        <v>0</v>
      </c>
      <c r="H70" s="19">
        <v>256999</v>
      </c>
      <c r="I70" s="19">
        <v>0</v>
      </c>
      <c r="J70" s="19">
        <v>0</v>
      </c>
      <c r="K70" s="19">
        <v>102911</v>
      </c>
      <c r="L70" s="19">
        <v>16319</v>
      </c>
      <c r="M70" s="19">
        <v>0</v>
      </c>
      <c r="N70" s="19">
        <v>0</v>
      </c>
      <c r="O70" s="168">
        <v>0</v>
      </c>
      <c r="P70" s="174">
        <f t="shared" si="6"/>
        <v>377374</v>
      </c>
      <c r="Q70" s="171">
        <f t="shared" si="7"/>
        <v>0.22959678469346656</v>
      </c>
      <c r="R70" s="123"/>
    </row>
    <row r="71" spans="1:18" ht="21" x14ac:dyDescent="0.5">
      <c r="A71" s="17" t="s">
        <v>26</v>
      </c>
      <c r="B71" s="18">
        <v>0</v>
      </c>
      <c r="C71" s="19">
        <v>18705</v>
      </c>
      <c r="D71" s="19">
        <v>0</v>
      </c>
      <c r="E71" s="19">
        <v>3296</v>
      </c>
      <c r="F71" s="19">
        <v>5395</v>
      </c>
      <c r="G71" s="19">
        <v>1835</v>
      </c>
      <c r="H71" s="19">
        <v>72320</v>
      </c>
      <c r="I71" s="19">
        <v>0</v>
      </c>
      <c r="J71" s="19">
        <v>0</v>
      </c>
      <c r="K71" s="19">
        <v>74994</v>
      </c>
      <c r="L71" s="19">
        <v>21834</v>
      </c>
      <c r="M71" s="19">
        <v>10633</v>
      </c>
      <c r="N71" s="19">
        <v>0</v>
      </c>
      <c r="O71" s="168">
        <v>40775</v>
      </c>
      <c r="P71" s="174">
        <f t="shared" si="6"/>
        <v>249787</v>
      </c>
      <c r="Q71" s="171">
        <f t="shared" si="7"/>
        <v>0.15197202790395453</v>
      </c>
      <c r="R71" s="123"/>
    </row>
    <row r="72" spans="1:18" ht="21" x14ac:dyDescent="0.5">
      <c r="A72" s="17" t="s">
        <v>27</v>
      </c>
      <c r="B72" s="18">
        <v>0</v>
      </c>
      <c r="C72" s="19">
        <v>0</v>
      </c>
      <c r="D72" s="19">
        <v>0</v>
      </c>
      <c r="E72" s="19">
        <v>379</v>
      </c>
      <c r="F72" s="19">
        <v>0</v>
      </c>
      <c r="G72" s="19">
        <v>0</v>
      </c>
      <c r="H72" s="19">
        <v>34326</v>
      </c>
      <c r="I72" s="19">
        <v>0</v>
      </c>
      <c r="J72" s="19">
        <v>0</v>
      </c>
      <c r="K72" s="19">
        <v>0</v>
      </c>
      <c r="L72" s="19">
        <v>3476</v>
      </c>
      <c r="M72" s="19">
        <v>0</v>
      </c>
      <c r="N72" s="19">
        <v>0</v>
      </c>
      <c r="O72" s="168">
        <v>0</v>
      </c>
      <c r="P72" s="174">
        <f t="shared" si="6"/>
        <v>38181</v>
      </c>
      <c r="Q72" s="171">
        <f t="shared" si="7"/>
        <v>2.322956758118272E-2</v>
      </c>
      <c r="R72" s="123"/>
    </row>
    <row r="73" spans="1:18" ht="21" x14ac:dyDescent="0.5">
      <c r="A73" s="20" t="s">
        <v>28</v>
      </c>
      <c r="B73" s="18">
        <v>4</v>
      </c>
      <c r="C73" s="19">
        <v>195</v>
      </c>
      <c r="D73" s="19">
        <v>120</v>
      </c>
      <c r="E73" s="19">
        <v>108</v>
      </c>
      <c r="F73" s="19">
        <v>46</v>
      </c>
      <c r="G73" s="19">
        <v>3</v>
      </c>
      <c r="H73" s="19">
        <v>4677</v>
      </c>
      <c r="I73" s="19">
        <v>267</v>
      </c>
      <c r="J73" s="19">
        <v>115</v>
      </c>
      <c r="K73" s="19">
        <v>1475</v>
      </c>
      <c r="L73" s="19">
        <v>252</v>
      </c>
      <c r="M73" s="19">
        <v>39</v>
      </c>
      <c r="N73" s="19">
        <v>194</v>
      </c>
      <c r="O73" s="168">
        <v>131</v>
      </c>
      <c r="P73" s="174">
        <f t="shared" si="6"/>
        <v>7626</v>
      </c>
      <c r="Q73" s="171">
        <f t="shared" si="7"/>
        <v>4.6397077702024407E-3</v>
      </c>
      <c r="R73" s="123"/>
    </row>
    <row r="74" spans="1:18" ht="15" x14ac:dyDescent="0.35">
      <c r="A74" s="17" t="s">
        <v>75</v>
      </c>
      <c r="B74" s="18">
        <v>194</v>
      </c>
      <c r="C74" s="19">
        <v>833</v>
      </c>
      <c r="D74" s="19">
        <v>722</v>
      </c>
      <c r="E74" s="19">
        <v>0</v>
      </c>
      <c r="F74" s="19">
        <v>201</v>
      </c>
      <c r="G74" s="19">
        <v>58</v>
      </c>
      <c r="H74" s="19">
        <v>0</v>
      </c>
      <c r="I74" s="19">
        <v>1970</v>
      </c>
      <c r="J74" s="19">
        <v>590</v>
      </c>
      <c r="K74" s="19">
        <v>9176</v>
      </c>
      <c r="L74" s="19">
        <v>0</v>
      </c>
      <c r="M74" s="19">
        <v>209</v>
      </c>
      <c r="N74" s="19">
        <v>1730</v>
      </c>
      <c r="O74" s="168">
        <v>1029</v>
      </c>
      <c r="P74" s="174">
        <f>SUM(B74:O74)</f>
        <v>16712</v>
      </c>
      <c r="Q74" s="171">
        <f t="shared" si="7"/>
        <v>1.016768899234503E-2</v>
      </c>
    </row>
    <row r="75" spans="1:18" ht="21.5" thickBot="1" x14ac:dyDescent="0.55000000000000004">
      <c r="A75" s="21" t="s">
        <v>76</v>
      </c>
      <c r="B75" s="22">
        <v>0</v>
      </c>
      <c r="C75" s="23">
        <v>0</v>
      </c>
      <c r="D75" s="23">
        <v>0</v>
      </c>
      <c r="E75" s="23">
        <v>395</v>
      </c>
      <c r="F75" s="23">
        <v>0</v>
      </c>
      <c r="G75" s="23">
        <v>0</v>
      </c>
      <c r="H75" s="23">
        <v>25479</v>
      </c>
      <c r="I75" s="23">
        <v>0</v>
      </c>
      <c r="J75" s="23">
        <v>0</v>
      </c>
      <c r="K75" s="23">
        <v>0</v>
      </c>
      <c r="L75" s="23">
        <v>1635</v>
      </c>
      <c r="M75" s="23">
        <v>0</v>
      </c>
      <c r="N75" s="23">
        <v>0</v>
      </c>
      <c r="O75" s="169">
        <v>0</v>
      </c>
      <c r="P75" s="175">
        <f>SUM(B75:O75)</f>
        <v>27509</v>
      </c>
      <c r="Q75" s="172">
        <f t="shared" si="7"/>
        <v>1.67366536913846E-2</v>
      </c>
      <c r="R75" s="123"/>
    </row>
    <row r="76" spans="1:18" ht="21.5" thickBot="1" x14ac:dyDescent="0.55000000000000004">
      <c r="A76" s="24" t="s">
        <v>31</v>
      </c>
      <c r="B76" s="25">
        <f t="shared" ref="B76:Q76" si="8">SUM(B67:B75)</f>
        <v>7168</v>
      </c>
      <c r="C76" s="26">
        <f t="shared" si="8"/>
        <v>37449</v>
      </c>
      <c r="D76" s="26">
        <f t="shared" si="8"/>
        <v>20286</v>
      </c>
      <c r="E76" s="26">
        <f t="shared" si="8"/>
        <v>11060</v>
      </c>
      <c r="F76" s="26">
        <f t="shared" si="8"/>
        <v>11086</v>
      </c>
      <c r="G76" s="26">
        <f t="shared" si="8"/>
        <v>4333</v>
      </c>
      <c r="H76" s="26">
        <f t="shared" si="8"/>
        <v>974815</v>
      </c>
      <c r="I76" s="26">
        <f t="shared" si="8"/>
        <v>62284</v>
      </c>
      <c r="J76" s="26">
        <f t="shared" si="8"/>
        <v>22016</v>
      </c>
      <c r="K76" s="26">
        <f t="shared" si="8"/>
        <v>250361</v>
      </c>
      <c r="L76" s="26">
        <f t="shared" si="8"/>
        <v>91352</v>
      </c>
      <c r="M76" s="26">
        <f t="shared" si="8"/>
        <v>20045</v>
      </c>
      <c r="N76" s="26">
        <f t="shared" si="8"/>
        <v>46359</v>
      </c>
      <c r="O76" s="26">
        <f t="shared" si="8"/>
        <v>85024</v>
      </c>
      <c r="P76" s="178">
        <f t="shared" si="8"/>
        <v>1643638</v>
      </c>
      <c r="Q76" s="179">
        <f t="shared" si="8"/>
        <v>0.99999999999999978</v>
      </c>
      <c r="R76" s="123"/>
    </row>
    <row r="77" spans="1:18" ht="21.5" thickBot="1" x14ac:dyDescent="0.55000000000000004">
      <c r="A77" s="181" t="s">
        <v>32</v>
      </c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3"/>
      <c r="Q77" s="184"/>
      <c r="R77" s="123"/>
    </row>
    <row r="78" spans="1:18" ht="21.5" thickBot="1" x14ac:dyDescent="0.55000000000000004">
      <c r="A78" s="32"/>
      <c r="B78" s="33" t="s">
        <v>33</v>
      </c>
      <c r="C78" s="34">
        <v>8628</v>
      </c>
      <c r="D78" s="35" t="s">
        <v>34</v>
      </c>
      <c r="E78" s="36">
        <v>117809</v>
      </c>
      <c r="F78" s="35" t="s">
        <v>35</v>
      </c>
      <c r="G78" s="36">
        <v>15</v>
      </c>
      <c r="H78" s="35" t="s">
        <v>36</v>
      </c>
      <c r="I78" s="36">
        <v>8094</v>
      </c>
      <c r="J78" s="35" t="s">
        <v>37</v>
      </c>
      <c r="K78" s="36">
        <v>131497</v>
      </c>
      <c r="L78" s="35" t="s">
        <v>38</v>
      </c>
      <c r="M78" s="37">
        <v>0</v>
      </c>
      <c r="N78" s="35" t="s">
        <v>39</v>
      </c>
      <c r="O78" s="34">
        <v>65727</v>
      </c>
      <c r="P78" s="180">
        <f>C78+E78+G78+I78+K78+M78+O78</f>
        <v>331770</v>
      </c>
      <c r="Q78" s="144"/>
      <c r="R78" s="123"/>
    </row>
    <row r="79" spans="1:18" ht="16.5" thickBot="1" x14ac:dyDescent="0.45">
      <c r="A79" s="41"/>
      <c r="B79" s="41"/>
      <c r="C79" s="41"/>
      <c r="D79" s="42"/>
      <c r="E79" s="43"/>
      <c r="F79" s="42"/>
      <c r="G79" s="42"/>
      <c r="H79" s="42"/>
      <c r="I79" s="42"/>
      <c r="J79" s="42"/>
      <c r="K79" s="42"/>
      <c r="L79" s="44"/>
      <c r="M79" s="44"/>
      <c r="N79" s="44"/>
      <c r="O79" s="45" t="s">
        <v>40</v>
      </c>
      <c r="P79" s="145">
        <f>SUM(P76:P78)</f>
        <v>1975408</v>
      </c>
      <c r="Q79" s="47"/>
    </row>
    <row r="80" spans="1:18" ht="16" x14ac:dyDescent="0.4">
      <c r="A80" s="28" t="s">
        <v>41</v>
      </c>
      <c r="B80" s="28"/>
      <c r="D80" s="44"/>
      <c r="E80" s="49"/>
      <c r="F80" s="44"/>
      <c r="G80" s="44"/>
      <c r="H80" s="50"/>
      <c r="I80" s="44"/>
      <c r="J80" s="44"/>
      <c r="K80" s="44"/>
      <c r="L80" s="44"/>
      <c r="M80" s="44"/>
      <c r="N80" s="44"/>
      <c r="O80" s="44" t="s">
        <v>42</v>
      </c>
      <c r="P80" s="44"/>
      <c r="Q80" s="47"/>
    </row>
    <row r="81" spans="1:18" ht="16" x14ac:dyDescent="0.4">
      <c r="A81" s="28" t="s">
        <v>43</v>
      </c>
      <c r="B81" s="28"/>
      <c r="C81" s="47"/>
      <c r="D81" s="44"/>
      <c r="E81" s="49"/>
      <c r="F81" s="44"/>
      <c r="G81" s="44"/>
      <c r="H81" s="50"/>
      <c r="I81" s="44"/>
      <c r="J81" s="44"/>
      <c r="K81" s="44"/>
      <c r="L81" s="44"/>
      <c r="M81" s="44"/>
      <c r="N81" s="44"/>
      <c r="O81" s="44" t="s">
        <v>42</v>
      </c>
      <c r="P81" s="44"/>
      <c r="Q81" s="47"/>
      <c r="R81" s="1" t="s">
        <v>42</v>
      </c>
    </row>
  </sheetData>
  <mergeCells count="26">
    <mergeCell ref="B24:P24"/>
    <mergeCell ref="A1:R1"/>
    <mergeCell ref="A2:R2"/>
    <mergeCell ref="A3:R3"/>
    <mergeCell ref="P4:P5"/>
    <mergeCell ref="Q4:Q5"/>
    <mergeCell ref="A41:R41"/>
    <mergeCell ref="B25:C25"/>
    <mergeCell ref="B26:C26"/>
    <mergeCell ref="B27:C27"/>
    <mergeCell ref="B28:C28"/>
    <mergeCell ref="E32:G32"/>
    <mergeCell ref="E33:G33"/>
    <mergeCell ref="E34:G34"/>
    <mergeCell ref="E35:G35"/>
    <mergeCell ref="E36:H36"/>
    <mergeCell ref="A40:R40"/>
    <mergeCell ref="E31:L31"/>
    <mergeCell ref="P65:P66"/>
    <mergeCell ref="Q65:Q66"/>
    <mergeCell ref="A42:R42"/>
    <mergeCell ref="A43:R43"/>
    <mergeCell ref="P44:P45"/>
    <mergeCell ref="A62:R62"/>
    <mergeCell ref="A63:R63"/>
    <mergeCell ref="A64:R64"/>
  </mergeCells>
  <pageMargins left="0.7" right="0.7" top="0.75" bottom="0.75" header="0.3" footer="0.3"/>
  <pageSetup scale="47" orientation="landscape" horizontalDpi="1200" verticalDpi="1200"/>
  <rowBreaks count="1" manualBreakCount="1">
    <brk id="39" max="16383" man="1"/>
  </rowBreaks>
  <colBreaks count="1" manualBreakCount="1"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A1592-F8A6-434F-A5BB-EEDDE34CFFCC}">
  <dimension ref="A1:V81"/>
  <sheetViews>
    <sheetView showGridLines="0" topLeftCell="A25" zoomScale="55" zoomScaleNormal="55" zoomScaleSheetLayoutView="90" workbookViewId="0">
      <selection activeCell="B24" sqref="B24:Q36"/>
    </sheetView>
  </sheetViews>
  <sheetFormatPr defaultColWidth="9.1796875" defaultRowHeight="13" x14ac:dyDescent="0.3"/>
  <cols>
    <col min="1" max="1" width="44.1796875" style="1" customWidth="1"/>
    <col min="2" max="2" width="10.26953125" style="1" customWidth="1"/>
    <col min="3" max="3" width="11.453125" style="1" customWidth="1"/>
    <col min="4" max="4" width="11" style="1" customWidth="1"/>
    <col min="5" max="5" width="10" style="1" customWidth="1"/>
    <col min="6" max="6" width="13" style="1" customWidth="1"/>
    <col min="7" max="7" width="12.453125" style="1" bestFit="1" customWidth="1"/>
    <col min="8" max="8" width="11" style="1" customWidth="1"/>
    <col min="9" max="9" width="10.1796875" style="1" customWidth="1"/>
    <col min="10" max="10" width="10.453125" style="1" customWidth="1"/>
    <col min="11" max="11" width="11" style="1" bestFit="1" customWidth="1"/>
    <col min="12" max="12" width="10.1796875" style="1" customWidth="1"/>
    <col min="13" max="13" width="9.81640625" style="1" bestFit="1" customWidth="1"/>
    <col min="14" max="14" width="11" style="1" customWidth="1"/>
    <col min="15" max="15" width="11.453125" style="1" customWidth="1"/>
    <col min="16" max="16" width="11" style="1" bestFit="1" customWidth="1"/>
    <col min="17" max="17" width="11.1796875" style="1" customWidth="1"/>
    <col min="18" max="19" width="9.1796875" style="1"/>
    <col min="20" max="20" width="9.81640625" style="1" bestFit="1" customWidth="1"/>
    <col min="21" max="16384" width="9.1796875" style="1"/>
  </cols>
  <sheetData>
    <row r="1" spans="1:22" ht="19.5" customHeight="1" x14ac:dyDescent="0.55000000000000004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22" ht="21" x14ac:dyDescent="0.5">
      <c r="A2" s="206" t="s">
        <v>78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</row>
    <row r="3" spans="1:22" ht="21.5" thickBot="1" x14ac:dyDescent="0.55000000000000004">
      <c r="A3" s="208" t="s">
        <v>2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</row>
    <row r="4" spans="1:22" ht="21.5" thickBot="1" x14ac:dyDescent="0.55000000000000004">
      <c r="A4" s="2" t="s">
        <v>3</v>
      </c>
      <c r="B4" s="3">
        <v>1</v>
      </c>
      <c r="C4" s="4">
        <v>3</v>
      </c>
      <c r="D4" s="4">
        <v>5</v>
      </c>
      <c r="E4" s="4">
        <v>7</v>
      </c>
      <c r="F4" s="5" t="s">
        <v>4</v>
      </c>
      <c r="G4" s="4">
        <v>29</v>
      </c>
      <c r="H4" s="4">
        <v>13</v>
      </c>
      <c r="I4" s="4">
        <v>15</v>
      </c>
      <c r="J4" s="4">
        <v>17</v>
      </c>
      <c r="K4" s="4">
        <v>19</v>
      </c>
      <c r="L4" s="4">
        <v>21</v>
      </c>
      <c r="M4" s="4">
        <v>23</v>
      </c>
      <c r="N4" s="4">
        <v>25</v>
      </c>
      <c r="O4" s="165">
        <v>27</v>
      </c>
      <c r="P4" s="210" t="s">
        <v>5</v>
      </c>
      <c r="Q4" s="212" t="s">
        <v>6</v>
      </c>
      <c r="R4" s="7"/>
    </row>
    <row r="5" spans="1:22" ht="31.5" thickBot="1" x14ac:dyDescent="0.55000000000000004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1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0" t="s">
        <v>17</v>
      </c>
      <c r="L5" s="10" t="s">
        <v>18</v>
      </c>
      <c r="M5" s="10" t="s">
        <v>19</v>
      </c>
      <c r="N5" s="10" t="s">
        <v>20</v>
      </c>
      <c r="O5" s="166" t="s">
        <v>21</v>
      </c>
      <c r="P5" s="211"/>
      <c r="Q5" s="213"/>
      <c r="R5" s="7"/>
    </row>
    <row r="6" spans="1:22" ht="14.5" x14ac:dyDescent="0.35">
      <c r="A6" s="17" t="s">
        <v>22</v>
      </c>
      <c r="B6" s="18">
        <v>4201</v>
      </c>
      <c r="C6" s="19">
        <v>0</v>
      </c>
      <c r="D6" s="19">
        <v>11282</v>
      </c>
      <c r="E6" s="19">
        <v>3640</v>
      </c>
      <c r="F6" s="19">
        <v>0</v>
      </c>
      <c r="G6" s="19">
        <v>0</v>
      </c>
      <c r="H6" s="19">
        <v>84339</v>
      </c>
      <c r="I6" s="19">
        <v>39914</v>
      </c>
      <c r="J6" s="19">
        <v>13254</v>
      </c>
      <c r="K6" s="19">
        <v>0</v>
      </c>
      <c r="L6" s="19">
        <v>20906</v>
      </c>
      <c r="M6" s="19">
        <v>0</v>
      </c>
      <c r="N6" s="19">
        <v>16044</v>
      </c>
      <c r="O6" s="168">
        <v>0</v>
      </c>
      <c r="P6" s="174">
        <f t="shared" ref="P6:P11" si="0">SUM(B6:O6)</f>
        <v>193580</v>
      </c>
      <c r="Q6" s="171">
        <f t="shared" ref="Q6:Q14" si="1">IF(P6=0,0,P6/$P$15)</f>
        <v>0.11777532522368064</v>
      </c>
    </row>
    <row r="7" spans="1:22" ht="21" x14ac:dyDescent="0.5">
      <c r="A7" s="17" t="s">
        <v>23</v>
      </c>
      <c r="B7" s="18">
        <v>2769</v>
      </c>
      <c r="C7" s="19">
        <v>17716</v>
      </c>
      <c r="D7" s="19">
        <v>8162</v>
      </c>
      <c r="E7" s="19">
        <v>1137</v>
      </c>
      <c r="F7" s="19">
        <v>5444</v>
      </c>
      <c r="G7" s="19">
        <v>2437</v>
      </c>
      <c r="H7" s="19">
        <v>170472</v>
      </c>
      <c r="I7" s="19">
        <v>20133</v>
      </c>
      <c r="J7" s="19">
        <v>8057</v>
      </c>
      <c r="K7" s="19">
        <v>61805</v>
      </c>
      <c r="L7" s="19">
        <v>13435</v>
      </c>
      <c r="M7" s="19">
        <v>9164</v>
      </c>
      <c r="N7" s="19">
        <v>28391</v>
      </c>
      <c r="O7" s="168">
        <v>43089</v>
      </c>
      <c r="P7" s="174">
        <f t="shared" si="0"/>
        <v>392211</v>
      </c>
      <c r="Q7" s="171">
        <f t="shared" si="1"/>
        <v>0.23862371154718984</v>
      </c>
      <c r="R7" s="15"/>
      <c r="S7" s="16"/>
      <c r="V7" s="16"/>
    </row>
    <row r="8" spans="1:22" ht="21" x14ac:dyDescent="0.5">
      <c r="A8" s="17" t="s">
        <v>24</v>
      </c>
      <c r="B8" s="18">
        <v>0</v>
      </c>
      <c r="C8" s="19">
        <v>0</v>
      </c>
      <c r="D8" s="19">
        <v>0</v>
      </c>
      <c r="E8" s="19">
        <v>960</v>
      </c>
      <c r="F8" s="19">
        <v>0</v>
      </c>
      <c r="G8" s="19">
        <v>0</v>
      </c>
      <c r="H8" s="19">
        <v>326203</v>
      </c>
      <c r="I8" s="19">
        <v>0</v>
      </c>
      <c r="J8" s="19">
        <v>0</v>
      </c>
      <c r="K8" s="19">
        <v>0</v>
      </c>
      <c r="L8" s="19">
        <v>13495</v>
      </c>
      <c r="M8" s="19">
        <v>0</v>
      </c>
      <c r="N8" s="19">
        <v>0</v>
      </c>
      <c r="O8" s="168">
        <v>0</v>
      </c>
      <c r="P8" s="174">
        <f t="shared" si="0"/>
        <v>340658</v>
      </c>
      <c r="Q8" s="171">
        <f t="shared" si="1"/>
        <v>0.20725853259659366</v>
      </c>
      <c r="R8" s="7"/>
      <c r="S8" s="16"/>
      <c r="V8" s="16"/>
    </row>
    <row r="9" spans="1:22" ht="21" x14ac:dyDescent="0.5">
      <c r="A9" s="17" t="s">
        <v>25</v>
      </c>
      <c r="B9" s="18">
        <v>0</v>
      </c>
      <c r="C9" s="19">
        <v>0</v>
      </c>
      <c r="D9" s="19">
        <v>0</v>
      </c>
      <c r="E9" s="19">
        <v>1145</v>
      </c>
      <c r="F9" s="19">
        <v>0</v>
      </c>
      <c r="G9" s="19">
        <v>0</v>
      </c>
      <c r="H9" s="19">
        <v>256999</v>
      </c>
      <c r="I9" s="19">
        <v>0</v>
      </c>
      <c r="J9" s="19">
        <v>0</v>
      </c>
      <c r="K9" s="19">
        <v>102911</v>
      </c>
      <c r="L9" s="19">
        <v>16319</v>
      </c>
      <c r="M9" s="19">
        <v>0</v>
      </c>
      <c r="N9" s="19">
        <v>0</v>
      </c>
      <c r="O9" s="168">
        <v>0</v>
      </c>
      <c r="P9" s="174">
        <f t="shared" si="0"/>
        <v>377374</v>
      </c>
      <c r="Q9" s="171">
        <f t="shared" si="1"/>
        <v>0.22959678469346656</v>
      </c>
      <c r="R9" s="15"/>
      <c r="S9" s="16"/>
      <c r="V9" s="16"/>
    </row>
    <row r="10" spans="1:22" ht="21" x14ac:dyDescent="0.5">
      <c r="A10" s="17" t="s">
        <v>26</v>
      </c>
      <c r="B10" s="18">
        <v>0</v>
      </c>
      <c r="C10" s="19">
        <v>18705</v>
      </c>
      <c r="D10" s="19">
        <v>0</v>
      </c>
      <c r="E10" s="19">
        <v>3296</v>
      </c>
      <c r="F10" s="19">
        <v>5395</v>
      </c>
      <c r="G10" s="19">
        <v>1835</v>
      </c>
      <c r="H10" s="19">
        <v>72320</v>
      </c>
      <c r="I10" s="19">
        <v>0</v>
      </c>
      <c r="J10" s="19">
        <v>0</v>
      </c>
      <c r="K10" s="19">
        <v>74994</v>
      </c>
      <c r="L10" s="19">
        <v>21834</v>
      </c>
      <c r="M10" s="19">
        <v>10633</v>
      </c>
      <c r="N10" s="19">
        <v>0</v>
      </c>
      <c r="O10" s="168">
        <v>40775</v>
      </c>
      <c r="P10" s="174">
        <f t="shared" si="0"/>
        <v>249787</v>
      </c>
      <c r="Q10" s="171">
        <f t="shared" si="1"/>
        <v>0.15197202790395453</v>
      </c>
      <c r="R10" s="15"/>
      <c r="S10" s="16"/>
      <c r="V10" s="16"/>
    </row>
    <row r="11" spans="1:22" ht="21" x14ac:dyDescent="0.5">
      <c r="A11" s="17" t="s">
        <v>27</v>
      </c>
      <c r="B11" s="18">
        <v>0</v>
      </c>
      <c r="C11" s="19">
        <v>0</v>
      </c>
      <c r="D11" s="19">
        <v>0</v>
      </c>
      <c r="E11" s="19">
        <v>379</v>
      </c>
      <c r="F11" s="19">
        <v>0</v>
      </c>
      <c r="G11" s="19">
        <v>0</v>
      </c>
      <c r="H11" s="19">
        <v>34326</v>
      </c>
      <c r="I11" s="19">
        <v>0</v>
      </c>
      <c r="J11" s="19">
        <v>0</v>
      </c>
      <c r="K11" s="19">
        <v>0</v>
      </c>
      <c r="L11" s="19">
        <v>3476</v>
      </c>
      <c r="M11" s="19">
        <v>0</v>
      </c>
      <c r="N11" s="19">
        <v>0</v>
      </c>
      <c r="O11" s="168">
        <v>0</v>
      </c>
      <c r="P11" s="174">
        <f t="shared" si="0"/>
        <v>38181</v>
      </c>
      <c r="Q11" s="171">
        <f t="shared" si="1"/>
        <v>2.322956758118272E-2</v>
      </c>
      <c r="R11" s="15"/>
      <c r="S11" s="16"/>
      <c r="V11" s="16"/>
    </row>
    <row r="12" spans="1:22" ht="21" x14ac:dyDescent="0.5">
      <c r="A12" s="20" t="s">
        <v>28</v>
      </c>
      <c r="B12" s="18">
        <v>4</v>
      </c>
      <c r="C12" s="19">
        <v>195</v>
      </c>
      <c r="D12" s="19">
        <v>120</v>
      </c>
      <c r="E12" s="19">
        <v>108</v>
      </c>
      <c r="F12" s="19">
        <v>46</v>
      </c>
      <c r="G12" s="19">
        <v>3</v>
      </c>
      <c r="H12" s="19">
        <v>4677</v>
      </c>
      <c r="I12" s="19">
        <v>267</v>
      </c>
      <c r="J12" s="19">
        <v>115</v>
      </c>
      <c r="K12" s="19">
        <v>1475</v>
      </c>
      <c r="L12" s="19">
        <v>252</v>
      </c>
      <c r="M12" s="19">
        <v>39</v>
      </c>
      <c r="N12" s="19">
        <v>194</v>
      </c>
      <c r="O12" s="168">
        <v>131</v>
      </c>
      <c r="P12" s="174">
        <f>SUM(B12:O12)</f>
        <v>7626</v>
      </c>
      <c r="Q12" s="171">
        <f t="shared" si="1"/>
        <v>4.6397077702024407E-3</v>
      </c>
      <c r="R12" s="7"/>
      <c r="S12" s="16"/>
      <c r="V12" s="16"/>
    </row>
    <row r="13" spans="1:22" ht="16.5" x14ac:dyDescent="0.35">
      <c r="A13" s="17" t="s">
        <v>29</v>
      </c>
      <c r="B13" s="18">
        <v>194</v>
      </c>
      <c r="C13" s="19">
        <v>833</v>
      </c>
      <c r="D13" s="19">
        <v>722</v>
      </c>
      <c r="E13" s="19">
        <v>0</v>
      </c>
      <c r="F13" s="19">
        <v>201</v>
      </c>
      <c r="G13" s="19">
        <v>58</v>
      </c>
      <c r="H13" s="19">
        <v>0</v>
      </c>
      <c r="I13" s="19">
        <v>1970</v>
      </c>
      <c r="J13" s="19">
        <v>590</v>
      </c>
      <c r="K13" s="19">
        <v>9176</v>
      </c>
      <c r="L13" s="19">
        <v>0</v>
      </c>
      <c r="M13" s="19">
        <v>209</v>
      </c>
      <c r="N13" s="19">
        <v>1730</v>
      </c>
      <c r="O13" s="168">
        <v>1029</v>
      </c>
      <c r="P13" s="174">
        <f>SUM(B13:O13)</f>
        <v>16712</v>
      </c>
      <c r="Q13" s="171">
        <f t="shared" si="1"/>
        <v>1.016768899234503E-2</v>
      </c>
    </row>
    <row r="14" spans="1:22" ht="21" x14ac:dyDescent="0.5">
      <c r="A14" s="21" t="s">
        <v>30</v>
      </c>
      <c r="B14" s="22">
        <v>0</v>
      </c>
      <c r="C14" s="23">
        <v>0</v>
      </c>
      <c r="D14" s="23">
        <v>0</v>
      </c>
      <c r="E14" s="23">
        <v>395</v>
      </c>
      <c r="F14" s="23">
        <v>0</v>
      </c>
      <c r="G14" s="23">
        <v>0</v>
      </c>
      <c r="H14" s="23">
        <v>25479</v>
      </c>
      <c r="I14" s="23">
        <v>0</v>
      </c>
      <c r="J14" s="23">
        <v>0</v>
      </c>
      <c r="K14" s="23">
        <v>0</v>
      </c>
      <c r="L14" s="23">
        <v>1635</v>
      </c>
      <c r="M14" s="23">
        <v>0</v>
      </c>
      <c r="N14" s="23">
        <v>0</v>
      </c>
      <c r="O14" s="169">
        <v>0</v>
      </c>
      <c r="P14" s="175">
        <f>SUM(B14:O14)</f>
        <v>27509</v>
      </c>
      <c r="Q14" s="172">
        <f t="shared" si="1"/>
        <v>1.67366536913846E-2</v>
      </c>
      <c r="R14" s="7"/>
      <c r="V14" s="16"/>
    </row>
    <row r="15" spans="1:22" ht="21.5" thickBot="1" x14ac:dyDescent="0.55000000000000004">
      <c r="A15" s="24" t="s">
        <v>31</v>
      </c>
      <c r="B15" s="25">
        <f t="shared" ref="B15:Q15" si="2">SUM(B6:B14)</f>
        <v>7168</v>
      </c>
      <c r="C15" s="26">
        <f t="shared" si="2"/>
        <v>37449</v>
      </c>
      <c r="D15" s="26">
        <f t="shared" si="2"/>
        <v>20286</v>
      </c>
      <c r="E15" s="26">
        <f t="shared" si="2"/>
        <v>11060</v>
      </c>
      <c r="F15" s="26">
        <f t="shared" si="2"/>
        <v>11086</v>
      </c>
      <c r="G15" s="26">
        <f t="shared" si="2"/>
        <v>4333</v>
      </c>
      <c r="H15" s="26">
        <f t="shared" si="2"/>
        <v>974815</v>
      </c>
      <c r="I15" s="26">
        <f t="shared" si="2"/>
        <v>62284</v>
      </c>
      <c r="J15" s="26">
        <f t="shared" si="2"/>
        <v>22016</v>
      </c>
      <c r="K15" s="26">
        <f t="shared" si="2"/>
        <v>250361</v>
      </c>
      <c r="L15" s="26">
        <f t="shared" si="2"/>
        <v>91352</v>
      </c>
      <c r="M15" s="26">
        <f t="shared" si="2"/>
        <v>20045</v>
      </c>
      <c r="N15" s="26">
        <f t="shared" si="2"/>
        <v>46359</v>
      </c>
      <c r="O15" s="26">
        <f t="shared" si="2"/>
        <v>85024</v>
      </c>
      <c r="P15" s="178">
        <f t="shared" si="2"/>
        <v>1643638</v>
      </c>
      <c r="Q15" s="179">
        <f t="shared" si="2"/>
        <v>0.99999999999999978</v>
      </c>
      <c r="R15" s="7"/>
      <c r="V15" s="16"/>
    </row>
    <row r="16" spans="1:22" ht="21.5" thickBot="1" x14ac:dyDescent="0.55000000000000004">
      <c r="A16" s="181" t="s">
        <v>32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3"/>
      <c r="Q16" s="184"/>
      <c r="R16" s="7"/>
      <c r="V16" s="16"/>
    </row>
    <row r="17" spans="1:22" s="28" customFormat="1" ht="21" x14ac:dyDescent="0.35">
      <c r="A17" s="32"/>
      <c r="B17" s="33" t="s">
        <v>33</v>
      </c>
      <c r="C17" s="34">
        <v>8628</v>
      </c>
      <c r="D17" s="35" t="s">
        <v>34</v>
      </c>
      <c r="E17" s="36">
        <v>117809</v>
      </c>
      <c r="F17" s="35" t="s">
        <v>35</v>
      </c>
      <c r="G17" s="36">
        <v>15</v>
      </c>
      <c r="H17" s="35" t="s">
        <v>36</v>
      </c>
      <c r="I17" s="36">
        <v>8094</v>
      </c>
      <c r="J17" s="35" t="s">
        <v>37</v>
      </c>
      <c r="K17" s="36">
        <v>131497</v>
      </c>
      <c r="L17" s="35" t="s">
        <v>38</v>
      </c>
      <c r="M17" s="37">
        <v>0</v>
      </c>
      <c r="N17" s="35" t="s">
        <v>39</v>
      </c>
      <c r="O17" s="34">
        <v>65727</v>
      </c>
      <c r="P17" s="38">
        <f>E17+G17+I17+K17+M17+O17+C17</f>
        <v>331770</v>
      </c>
      <c r="Q17" s="39"/>
      <c r="R17" s="27"/>
    </row>
    <row r="18" spans="1:22" ht="16.5" thickBot="1" x14ac:dyDescent="0.45">
      <c r="A18" s="41"/>
      <c r="B18" s="41"/>
      <c r="C18" s="41"/>
      <c r="D18" s="42"/>
      <c r="E18" s="43"/>
      <c r="F18" s="42"/>
      <c r="G18" s="42"/>
      <c r="H18" s="42"/>
      <c r="I18" s="42"/>
      <c r="J18" s="42"/>
      <c r="K18" s="42"/>
      <c r="L18" s="44"/>
      <c r="M18" s="44"/>
      <c r="N18" s="44"/>
      <c r="O18" s="45" t="s">
        <v>40</v>
      </c>
      <c r="P18" s="46">
        <f>SUM(P15:P17)</f>
        <v>1975408</v>
      </c>
      <c r="Q18" s="47"/>
    </row>
    <row r="19" spans="1:22" x14ac:dyDescent="0.3">
      <c r="T19" s="40"/>
    </row>
    <row r="20" spans="1:22" ht="16" x14ac:dyDescent="0.4">
      <c r="A20" s="48" t="s">
        <v>41</v>
      </c>
      <c r="B20" s="28"/>
      <c r="D20" s="44"/>
      <c r="E20" s="49"/>
      <c r="F20" s="44"/>
      <c r="G20" s="44"/>
      <c r="H20" s="50"/>
      <c r="I20" s="44"/>
      <c r="J20" s="44"/>
      <c r="K20" s="44"/>
      <c r="L20" s="44"/>
      <c r="M20" s="44"/>
      <c r="N20" s="44"/>
      <c r="O20" s="44" t="s">
        <v>42</v>
      </c>
      <c r="P20" s="44"/>
      <c r="Q20" s="47"/>
      <c r="R20" s="1" t="s">
        <v>42</v>
      </c>
    </row>
    <row r="21" spans="1:22" ht="16" x14ac:dyDescent="0.4">
      <c r="A21" s="48" t="s">
        <v>43</v>
      </c>
      <c r="B21" s="28"/>
      <c r="C21" s="47"/>
      <c r="D21" s="44"/>
      <c r="E21" s="49"/>
      <c r="F21" s="44"/>
      <c r="G21" s="44"/>
      <c r="H21" s="50"/>
      <c r="I21" s="44"/>
      <c r="J21" s="44"/>
      <c r="K21" s="44"/>
      <c r="L21" s="44"/>
      <c r="M21" s="44"/>
      <c r="N21" s="44"/>
      <c r="O21" s="44" t="s">
        <v>42</v>
      </c>
      <c r="P21" s="44"/>
      <c r="Q21" s="47"/>
      <c r="T21" s="40"/>
    </row>
    <row r="22" spans="1:22" x14ac:dyDescent="0.3">
      <c r="V22" s="51"/>
    </row>
    <row r="23" spans="1:22" ht="16" x14ac:dyDescent="0.4">
      <c r="A23" s="52"/>
      <c r="B23" s="47"/>
      <c r="C23" s="47"/>
      <c r="D23" s="44"/>
      <c r="E23" s="49"/>
      <c r="F23" s="44"/>
      <c r="G23" s="44"/>
      <c r="H23" s="50"/>
      <c r="I23" s="44"/>
      <c r="J23" s="44"/>
      <c r="K23" s="44"/>
      <c r="L23" s="44"/>
      <c r="M23" s="44"/>
      <c r="N23" s="44"/>
      <c r="O23" s="44" t="s">
        <v>42</v>
      </c>
      <c r="P23" s="44"/>
      <c r="Q23" s="47"/>
    </row>
    <row r="24" spans="1:22" ht="21.65" customHeight="1" x14ac:dyDescent="0.5">
      <c r="B24" s="201" t="s">
        <v>44</v>
      </c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3"/>
      <c r="Q24"/>
      <c r="R24" s="53"/>
    </row>
    <row r="25" spans="1:22" ht="58.5" customHeight="1" x14ac:dyDescent="0.3">
      <c r="B25" s="214" t="s">
        <v>45</v>
      </c>
      <c r="C25" s="215"/>
      <c r="D25" s="54" t="s">
        <v>46</v>
      </c>
      <c r="E25" s="54" t="s">
        <v>22</v>
      </c>
      <c r="F25" s="54" t="s">
        <v>47</v>
      </c>
      <c r="G25" s="54" t="s">
        <v>24</v>
      </c>
      <c r="H25" s="55" t="s">
        <v>48</v>
      </c>
      <c r="I25" s="55" t="s">
        <v>26</v>
      </c>
      <c r="J25" s="56" t="s">
        <v>27</v>
      </c>
      <c r="K25" s="57" t="s">
        <v>49</v>
      </c>
      <c r="L25" s="58" t="s">
        <v>50</v>
      </c>
      <c r="M25" s="59" t="s">
        <v>51</v>
      </c>
      <c r="N25" s="60" t="s">
        <v>52</v>
      </c>
      <c r="O25" s="57" t="s">
        <v>53</v>
      </c>
      <c r="P25" s="61" t="s">
        <v>54</v>
      </c>
    </row>
    <row r="26" spans="1:22" ht="18.649999999999999" customHeight="1" x14ac:dyDescent="0.3">
      <c r="B26" s="216" t="s">
        <v>55</v>
      </c>
      <c r="C26" s="217"/>
      <c r="D26" s="62" t="s">
        <v>56</v>
      </c>
      <c r="E26" s="63">
        <f>E6+H6+L6</f>
        <v>108885</v>
      </c>
      <c r="F26" s="63">
        <f>E7+H7+L7</f>
        <v>185044</v>
      </c>
      <c r="G26" s="63">
        <f>E8+H8+L8</f>
        <v>340658</v>
      </c>
      <c r="H26" s="63">
        <f>E9+H9+L9</f>
        <v>274463</v>
      </c>
      <c r="I26" s="63">
        <f>E10+H10+L10</f>
        <v>97450</v>
      </c>
      <c r="J26" s="64">
        <f>E11+H11+L11</f>
        <v>38181</v>
      </c>
      <c r="K26" s="65">
        <f>E26+F26+G26+H26+I26+J26</f>
        <v>1044681</v>
      </c>
      <c r="L26" s="66">
        <f>IF(K26=0,0,((K26/K29)))</f>
        <v>0.65629281733594425</v>
      </c>
      <c r="M26" s="67">
        <f>E12+H12+L12</f>
        <v>5037</v>
      </c>
      <c r="N26" s="68">
        <f>IF(M26=0,0,(M26/M$29))</f>
        <v>0.66050354051927618</v>
      </c>
      <c r="O26" s="69">
        <f>K26+M26</f>
        <v>1049718</v>
      </c>
      <c r="P26" s="70">
        <f>IF(O26=0,0,(O26/O$29))</f>
        <v>0.65631289401075521</v>
      </c>
    </row>
    <row r="27" spans="1:22" ht="44.15" customHeight="1" x14ac:dyDescent="0.5">
      <c r="B27" s="218" t="s">
        <v>57</v>
      </c>
      <c r="C27" s="219"/>
      <c r="D27" s="71" t="s">
        <v>58</v>
      </c>
      <c r="E27" s="72">
        <f>B6+D6+I6+J6+N6</f>
        <v>84695</v>
      </c>
      <c r="F27" s="73">
        <f>N7+B7+D7+I7+J7</f>
        <v>67512</v>
      </c>
      <c r="G27" s="72">
        <f>N8</f>
        <v>0</v>
      </c>
      <c r="H27" s="72">
        <f>D9+J9+N9</f>
        <v>0</v>
      </c>
      <c r="I27" s="72">
        <f>B10+D10+I10+J10+N10</f>
        <v>0</v>
      </c>
      <c r="J27" s="74">
        <v>0</v>
      </c>
      <c r="K27" s="75">
        <f>E27+F27+G27+H27+I27+J27</f>
        <v>152207</v>
      </c>
      <c r="L27" s="76">
        <f>IF(K27=0,0,((K27/K29)))</f>
        <v>9.5619965183871503E-2</v>
      </c>
      <c r="M27" s="77">
        <f>B12+D12+I12+J12+N12</f>
        <v>700</v>
      </c>
      <c r="N27" s="78">
        <f>IF(M27=0,0,(M27/M$29))</f>
        <v>9.1791240493050097E-2</v>
      </c>
      <c r="O27" s="79">
        <f>K27+M27</f>
        <v>152907</v>
      </c>
      <c r="P27" s="80">
        <f>IF(O27=0,0,(O27/O$29))</f>
        <v>9.5601709873034985E-2</v>
      </c>
      <c r="Q27" s="81"/>
    </row>
    <row r="28" spans="1:22" ht="48" customHeight="1" x14ac:dyDescent="0.5">
      <c r="B28" s="220" t="s">
        <v>59</v>
      </c>
      <c r="C28" s="221"/>
      <c r="D28" s="82" t="s">
        <v>60</v>
      </c>
      <c r="E28" s="83">
        <f>K6</f>
        <v>0</v>
      </c>
      <c r="F28" s="84">
        <f>C7+F7+K7+G7+M7+O7</f>
        <v>139655</v>
      </c>
      <c r="G28" s="84">
        <f>K8</f>
        <v>0</v>
      </c>
      <c r="H28" s="84">
        <f>C9+F9+K9+M9+G9+O9</f>
        <v>102911</v>
      </c>
      <c r="I28" s="84">
        <f>C10+F10+G10+K10+M10+O10</f>
        <v>152337</v>
      </c>
      <c r="J28" s="85">
        <v>0</v>
      </c>
      <c r="K28" s="86">
        <f>E28+F28+G28+H28+I28+J28</f>
        <v>394903</v>
      </c>
      <c r="L28" s="87">
        <f>IF(K28=0,0,((K28/K29)))</f>
        <v>0.24808721748018428</v>
      </c>
      <c r="M28" s="88">
        <f>C12+F12+G12+K12+M12+O12</f>
        <v>1889</v>
      </c>
      <c r="N28" s="89">
        <f>IF(M28=0,0,(M28/M$29))</f>
        <v>0.24770521898767375</v>
      </c>
      <c r="O28" s="75">
        <f>K28+M28</f>
        <v>396792</v>
      </c>
      <c r="P28" s="76">
        <f>IF(O28=0,0,(O28/O$29))</f>
        <v>0.24808539611620983</v>
      </c>
      <c r="Q28" s="81"/>
    </row>
    <row r="29" spans="1:22" ht="21.65" customHeight="1" x14ac:dyDescent="0.5">
      <c r="B29" s="90"/>
      <c r="C29" s="91"/>
      <c r="D29" s="92" t="s">
        <v>61</v>
      </c>
      <c r="E29" s="93">
        <f t="shared" ref="E29:J29" si="3">SUM(E26:E28)</f>
        <v>193580</v>
      </c>
      <c r="F29" s="93">
        <f t="shared" si="3"/>
        <v>392211</v>
      </c>
      <c r="G29" s="93">
        <f t="shared" si="3"/>
        <v>340658</v>
      </c>
      <c r="H29" s="94">
        <f t="shared" si="3"/>
        <v>377374</v>
      </c>
      <c r="I29" s="95">
        <f t="shared" si="3"/>
        <v>249787</v>
      </c>
      <c r="J29" s="95">
        <f t="shared" si="3"/>
        <v>38181</v>
      </c>
      <c r="K29" s="96">
        <f>SUM(E29:J29)</f>
        <v>1591791</v>
      </c>
      <c r="L29" s="97">
        <f>SUM(L26:L28)</f>
        <v>1</v>
      </c>
      <c r="M29" s="96">
        <f>SUM(M26:M28)</f>
        <v>7626</v>
      </c>
      <c r="N29" s="98">
        <f>SUM(N26:N28)</f>
        <v>1</v>
      </c>
      <c r="O29" s="96">
        <f>K29+M29</f>
        <v>1599417</v>
      </c>
      <c r="P29" s="98">
        <f>SUM(P26:P28)</f>
        <v>1</v>
      </c>
      <c r="Q29" s="81"/>
    </row>
    <row r="30" spans="1:22" x14ac:dyDescent="0.3">
      <c r="A30" s="99"/>
      <c r="B30" s="100"/>
      <c r="C30" s="100"/>
      <c r="G30" s="40"/>
    </row>
    <row r="31" spans="1:22" ht="21" customHeight="1" x14ac:dyDescent="0.5">
      <c r="B31" s="53"/>
      <c r="D31" s="101"/>
      <c r="E31" s="201" t="s">
        <v>62</v>
      </c>
      <c r="F31" s="202"/>
      <c r="G31" s="202"/>
      <c r="H31" s="202"/>
      <c r="I31" s="202"/>
      <c r="J31" s="202"/>
      <c r="K31" s="202"/>
      <c r="L31" s="203"/>
      <c r="M31"/>
      <c r="N31" s="102"/>
      <c r="O31" s="53"/>
      <c r="P31" s="53"/>
      <c r="Q31" s="53"/>
      <c r="R31" s="53"/>
    </row>
    <row r="32" spans="1:22" ht="73" customHeight="1" x14ac:dyDescent="0.3">
      <c r="E32" s="222" t="s">
        <v>63</v>
      </c>
      <c r="F32" s="223"/>
      <c r="G32" s="224"/>
      <c r="H32" s="199" t="s">
        <v>46</v>
      </c>
      <c r="I32" s="54" t="s">
        <v>64</v>
      </c>
      <c r="J32" s="200" t="s">
        <v>65</v>
      </c>
      <c r="K32" s="57" t="s">
        <v>66</v>
      </c>
      <c r="L32" s="58" t="s">
        <v>67</v>
      </c>
    </row>
    <row r="33" spans="1:18" ht="36" customHeight="1" x14ac:dyDescent="0.3">
      <c r="E33" s="225" t="s">
        <v>55</v>
      </c>
      <c r="F33" s="226"/>
      <c r="G33" s="227"/>
      <c r="H33" s="106" t="s">
        <v>56</v>
      </c>
      <c r="I33" s="107">
        <f>H13+E13+L13</f>
        <v>0</v>
      </c>
      <c r="J33" s="108">
        <f>H14+E14+L14</f>
        <v>27509</v>
      </c>
      <c r="K33" s="109">
        <f>I33+J33</f>
        <v>27509</v>
      </c>
      <c r="L33" s="110">
        <f>K33/K36</f>
        <v>0.62208000723638091</v>
      </c>
    </row>
    <row r="34" spans="1:18" ht="28" customHeight="1" x14ac:dyDescent="0.3">
      <c r="E34" s="228" t="s">
        <v>57</v>
      </c>
      <c r="F34" s="229"/>
      <c r="G34" s="230"/>
      <c r="H34" s="111" t="s">
        <v>58</v>
      </c>
      <c r="I34" s="112">
        <f>B13+D13+I13+J13+N13</f>
        <v>5206</v>
      </c>
      <c r="J34" s="113">
        <f>N14+B14+D14+I14+J14</f>
        <v>0</v>
      </c>
      <c r="K34" s="114">
        <f>SUM(I34:J34)</f>
        <v>5206</v>
      </c>
      <c r="L34" s="115">
        <f>K34/K36</f>
        <v>0.11772687184821691</v>
      </c>
    </row>
    <row r="35" spans="1:18" ht="32.5" customHeight="1" x14ac:dyDescent="0.3">
      <c r="E35" s="231" t="s">
        <v>59</v>
      </c>
      <c r="F35" s="232"/>
      <c r="G35" s="233"/>
      <c r="H35" s="116" t="s">
        <v>60</v>
      </c>
      <c r="I35" s="117">
        <f>C13+F13+G13+K13+M13+O13</f>
        <v>11506</v>
      </c>
      <c r="J35" s="118">
        <f>C14+F14+G14+K14+M14+N14+O14</f>
        <v>0</v>
      </c>
      <c r="K35" s="119">
        <f>I35+J35</f>
        <v>11506</v>
      </c>
      <c r="L35" s="115">
        <f>K35/K36</f>
        <v>0.2601931209154022</v>
      </c>
    </row>
    <row r="36" spans="1:18" ht="14.5" x14ac:dyDescent="0.35">
      <c r="E36" s="234" t="s">
        <v>61</v>
      </c>
      <c r="F36" s="235"/>
      <c r="G36" s="235"/>
      <c r="H36" s="236"/>
      <c r="I36" s="95">
        <f>I33+I34+I35</f>
        <v>16712</v>
      </c>
      <c r="J36" s="95">
        <f>J33+J34+J35</f>
        <v>27509</v>
      </c>
      <c r="K36" s="96">
        <f>SUM(I36:J36)</f>
        <v>44221</v>
      </c>
      <c r="L36" s="120">
        <f>SUM(L33:L35)</f>
        <v>1</v>
      </c>
    </row>
    <row r="37" spans="1:18" x14ac:dyDescent="0.3">
      <c r="A37" s="99"/>
      <c r="K37" s="40"/>
      <c r="Q37" s="16"/>
    </row>
    <row r="38" spans="1:18" x14ac:dyDescent="0.3">
      <c r="A38" s="1" t="s">
        <v>68</v>
      </c>
    </row>
    <row r="39" spans="1:18" ht="18.5" x14ac:dyDescent="0.45">
      <c r="A39" s="99" t="s">
        <v>69</v>
      </c>
      <c r="Q39" s="121"/>
    </row>
    <row r="40" spans="1:18" ht="19.5" customHeight="1" x14ac:dyDescent="0.55000000000000004">
      <c r="A40" s="205" t="s">
        <v>0</v>
      </c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</row>
    <row r="41" spans="1:18" ht="21" x14ac:dyDescent="0.5">
      <c r="A41" s="209" t="s">
        <v>70</v>
      </c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</row>
    <row r="42" spans="1:18" ht="21" x14ac:dyDescent="0.5">
      <c r="A42" s="237" t="str">
        <f>A63&amp;" to "&amp;A2</f>
        <v>December 1, 2024 to January 1, 2025</v>
      </c>
      <c r="B42" s="237"/>
      <c r="C42" s="237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</row>
    <row r="43" spans="1:18" ht="21.5" thickBot="1" x14ac:dyDescent="0.55000000000000004">
      <c r="A43" s="209" t="s">
        <v>71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</row>
    <row r="44" spans="1:18" ht="21.5" thickBot="1" x14ac:dyDescent="0.55000000000000004">
      <c r="A44" s="122" t="s">
        <v>3</v>
      </c>
      <c r="B44" s="3">
        <v>1</v>
      </c>
      <c r="C44" s="4">
        <v>3</v>
      </c>
      <c r="D44" s="4">
        <v>5</v>
      </c>
      <c r="E44" s="4">
        <v>7</v>
      </c>
      <c r="F44" s="5" t="s">
        <v>4</v>
      </c>
      <c r="G44" s="4">
        <v>29</v>
      </c>
      <c r="H44" s="4">
        <v>13</v>
      </c>
      <c r="I44" s="4">
        <v>15</v>
      </c>
      <c r="J44" s="4">
        <v>17</v>
      </c>
      <c r="K44" s="4">
        <v>19</v>
      </c>
      <c r="L44" s="4">
        <v>21</v>
      </c>
      <c r="M44" s="4">
        <v>23</v>
      </c>
      <c r="N44" s="4">
        <v>25</v>
      </c>
      <c r="O44" s="6">
        <v>27</v>
      </c>
      <c r="P44" s="210" t="s">
        <v>72</v>
      </c>
      <c r="R44" s="123"/>
    </row>
    <row r="45" spans="1:18" ht="33" thickBot="1" x14ac:dyDescent="0.55000000000000004">
      <c r="A45" s="124" t="s">
        <v>7</v>
      </c>
      <c r="B45" s="125" t="s">
        <v>8</v>
      </c>
      <c r="C45" s="126" t="s">
        <v>9</v>
      </c>
      <c r="D45" s="126" t="s">
        <v>10</v>
      </c>
      <c r="E45" s="126" t="s">
        <v>11</v>
      </c>
      <c r="F45" s="127" t="s">
        <v>12</v>
      </c>
      <c r="G45" s="126" t="s">
        <v>13</v>
      </c>
      <c r="H45" s="126" t="s">
        <v>14</v>
      </c>
      <c r="I45" s="126" t="s">
        <v>15</v>
      </c>
      <c r="J45" s="126" t="s">
        <v>16</v>
      </c>
      <c r="K45" s="126" t="s">
        <v>17</v>
      </c>
      <c r="L45" s="126" t="s">
        <v>18</v>
      </c>
      <c r="M45" s="126" t="s">
        <v>19</v>
      </c>
      <c r="N45" s="126" t="s">
        <v>20</v>
      </c>
      <c r="O45" s="128" t="s">
        <v>21</v>
      </c>
      <c r="P45" s="211"/>
      <c r="R45" s="123"/>
    </row>
    <row r="46" spans="1:18" ht="14.5" x14ac:dyDescent="0.35">
      <c r="A46" s="130" t="s">
        <v>22</v>
      </c>
      <c r="B46" s="151">
        <f t="shared" ref="B46:P54" si="4">IF(B67=0,0,(B6-B67)/B67)</f>
        <v>-7.7940481813887578E-3</v>
      </c>
      <c r="C46" s="151" t="e">
        <f t="shared" si="4"/>
        <v>#VALUE!</v>
      </c>
      <c r="D46" s="151">
        <f t="shared" si="4"/>
        <v>-1.8444405776927093E-2</v>
      </c>
      <c r="E46" s="151">
        <f t="shared" si="4"/>
        <v>-2.9333333333333333E-2</v>
      </c>
      <c r="F46" s="151">
        <f t="shared" si="4"/>
        <v>0</v>
      </c>
      <c r="G46" s="151">
        <f t="shared" si="4"/>
        <v>0</v>
      </c>
      <c r="H46" s="151">
        <f t="shared" si="4"/>
        <v>-1.4995970708804877E-2</v>
      </c>
      <c r="I46" s="151">
        <f t="shared" si="4"/>
        <v>-1.4323109596483429E-2</v>
      </c>
      <c r="J46" s="151">
        <f t="shared" si="4"/>
        <v>-2.3790233483096414E-2</v>
      </c>
      <c r="K46" s="151">
        <f t="shared" si="4"/>
        <v>0</v>
      </c>
      <c r="L46" s="151">
        <f t="shared" si="4"/>
        <v>-1.7298110369465075E-2</v>
      </c>
      <c r="M46" s="151">
        <f t="shared" si="4"/>
        <v>0</v>
      </c>
      <c r="N46" s="151">
        <f t="shared" si="4"/>
        <v>-2.0393210404200758E-2</v>
      </c>
      <c r="O46" s="152">
        <f t="shared" si="4"/>
        <v>0</v>
      </c>
      <c r="P46" s="146">
        <f t="shared" si="4"/>
        <v>-1.6481729870341015E-2</v>
      </c>
    </row>
    <row r="47" spans="1:18" ht="21" x14ac:dyDescent="0.5">
      <c r="A47" s="130" t="s">
        <v>23</v>
      </c>
      <c r="B47" s="151">
        <f t="shared" si="4"/>
        <v>-4.3149946062567418E-3</v>
      </c>
      <c r="C47" s="151">
        <f t="shared" si="4"/>
        <v>-6.6165750813053717E-3</v>
      </c>
      <c r="D47" s="151">
        <f t="shared" si="4"/>
        <v>-1.8754508295263286E-2</v>
      </c>
      <c r="E47" s="151">
        <f t="shared" si="4"/>
        <v>-1.9827586206896553E-2</v>
      </c>
      <c r="F47" s="151">
        <f t="shared" si="4"/>
        <v>-6.7505929574895093E-3</v>
      </c>
      <c r="G47" s="151">
        <f t="shared" si="4"/>
        <v>-9.3495934959349596E-3</v>
      </c>
      <c r="H47" s="151">
        <f t="shared" si="4"/>
        <v>-2.1057890535721463E-2</v>
      </c>
      <c r="I47" s="151">
        <f t="shared" si="4"/>
        <v>-9.7875270509541618E-3</v>
      </c>
      <c r="J47" s="151">
        <f t="shared" si="4"/>
        <v>-1.0318142734307825E-2</v>
      </c>
      <c r="K47" s="151">
        <f t="shared" si="4"/>
        <v>-1.1831481333439923E-2</v>
      </c>
      <c r="L47" s="151">
        <f t="shared" si="4"/>
        <v>-2.746437054631829E-3</v>
      </c>
      <c r="M47" s="151">
        <f t="shared" si="4"/>
        <v>-1.2925463162429988E-2</v>
      </c>
      <c r="N47" s="151">
        <f t="shared" si="4"/>
        <v>-1.7000207741846133E-2</v>
      </c>
      <c r="O47" s="152">
        <f t="shared" si="4"/>
        <v>-1.5311135994881053E-2</v>
      </c>
      <c r="P47" s="146">
        <f t="shared" si="4"/>
        <v>-1.5998976386644857E-2</v>
      </c>
      <c r="R47" s="129"/>
    </row>
    <row r="48" spans="1:18" ht="21" x14ac:dyDescent="0.5">
      <c r="A48" s="130" t="s">
        <v>24</v>
      </c>
      <c r="B48" s="151">
        <f t="shared" si="4"/>
        <v>0</v>
      </c>
      <c r="C48" s="151">
        <f t="shared" si="4"/>
        <v>0</v>
      </c>
      <c r="D48" s="151">
        <f t="shared" si="4"/>
        <v>0</v>
      </c>
      <c r="E48" s="151">
        <f t="shared" si="4"/>
        <v>-1.0405827263267431E-3</v>
      </c>
      <c r="F48" s="151">
        <f t="shared" si="4"/>
        <v>0</v>
      </c>
      <c r="G48" s="151">
        <f t="shared" si="4"/>
        <v>0</v>
      </c>
      <c r="H48" s="151">
        <f t="shared" si="4"/>
        <v>-1.9961123278863863E-2</v>
      </c>
      <c r="I48" s="151">
        <f t="shared" si="4"/>
        <v>0</v>
      </c>
      <c r="J48" s="151">
        <f t="shared" si="4"/>
        <v>0</v>
      </c>
      <c r="K48" s="151">
        <f t="shared" si="4"/>
        <v>0</v>
      </c>
      <c r="L48" s="151">
        <f t="shared" si="4"/>
        <v>4.5407175822539825E-3</v>
      </c>
      <c r="M48" s="151">
        <f t="shared" si="4"/>
        <v>0</v>
      </c>
      <c r="N48" s="151">
        <f t="shared" si="4"/>
        <v>0</v>
      </c>
      <c r="O48" s="152">
        <f t="shared" si="4"/>
        <v>0</v>
      </c>
      <c r="P48" s="146">
        <f t="shared" si="4"/>
        <v>-1.8960839990554139E-2</v>
      </c>
      <c r="R48" s="129"/>
    </row>
    <row r="49" spans="1:18" ht="21" x14ac:dyDescent="0.5">
      <c r="A49" s="130" t="s">
        <v>25</v>
      </c>
      <c r="B49" s="151">
        <f t="shared" si="4"/>
        <v>0</v>
      </c>
      <c r="C49" s="151">
        <f t="shared" si="4"/>
        <v>0</v>
      </c>
      <c r="D49" s="151">
        <f t="shared" si="4"/>
        <v>0</v>
      </c>
      <c r="E49" s="151">
        <f t="shared" si="4"/>
        <v>3.5056967572304996E-3</v>
      </c>
      <c r="F49" s="151">
        <f t="shared" si="4"/>
        <v>0</v>
      </c>
      <c r="G49" s="151">
        <f t="shared" si="4"/>
        <v>0</v>
      </c>
      <c r="H49" s="151">
        <f t="shared" si="4"/>
        <v>-2.1116540909489112E-2</v>
      </c>
      <c r="I49" s="151">
        <f t="shared" si="4"/>
        <v>0</v>
      </c>
      <c r="J49" s="151">
        <f t="shared" si="4"/>
        <v>0</v>
      </c>
      <c r="K49" s="151">
        <f t="shared" si="4"/>
        <v>-1.740599996180801E-2</v>
      </c>
      <c r="L49" s="151">
        <f t="shared" si="4"/>
        <v>-1.8380100477882614E-4</v>
      </c>
      <c r="M49" s="151">
        <f t="shared" si="4"/>
        <v>0</v>
      </c>
      <c r="N49" s="151">
        <f t="shared" si="4"/>
        <v>0</v>
      </c>
      <c r="O49" s="152">
        <f t="shared" si="4"/>
        <v>0</v>
      </c>
      <c r="P49" s="146">
        <f t="shared" si="4"/>
        <v>-1.9145396891407183E-2</v>
      </c>
      <c r="R49" s="129"/>
    </row>
    <row r="50" spans="1:18" ht="21" x14ac:dyDescent="0.5">
      <c r="A50" s="130" t="s">
        <v>26</v>
      </c>
      <c r="B50" s="151">
        <f t="shared" si="4"/>
        <v>0</v>
      </c>
      <c r="C50" s="151">
        <f t="shared" si="4"/>
        <v>-1.5474498657824095E-2</v>
      </c>
      <c r="D50" s="151">
        <f t="shared" si="4"/>
        <v>0</v>
      </c>
      <c r="E50" s="151">
        <f t="shared" si="4"/>
        <v>-3.7383177570093455E-2</v>
      </c>
      <c r="F50" s="151">
        <f t="shared" si="4"/>
        <v>-1.6049607878898413E-2</v>
      </c>
      <c r="G50" s="151">
        <f t="shared" si="4"/>
        <v>-3.5733053074093538E-2</v>
      </c>
      <c r="H50" s="151">
        <f t="shared" si="4"/>
        <v>-1.9908116385911178E-2</v>
      </c>
      <c r="I50" s="151">
        <f t="shared" si="4"/>
        <v>0</v>
      </c>
      <c r="J50" s="151">
        <f t="shared" si="4"/>
        <v>0</v>
      </c>
      <c r="K50" s="151">
        <f t="shared" si="4"/>
        <v>-1.7940390760044E-2</v>
      </c>
      <c r="L50" s="151">
        <f t="shared" si="4"/>
        <v>-1.9445816679391027E-2</v>
      </c>
      <c r="M50" s="151">
        <f t="shared" si="4"/>
        <v>-1.5280607519911095E-2</v>
      </c>
      <c r="N50" s="151">
        <f t="shared" si="4"/>
        <v>0</v>
      </c>
      <c r="O50" s="152">
        <f t="shared" si="4"/>
        <v>-1.8841137687087926E-2</v>
      </c>
      <c r="P50" s="146">
        <f t="shared" si="4"/>
        <v>-1.8846357797984957E-2</v>
      </c>
      <c r="R50" s="129"/>
    </row>
    <row r="51" spans="1:18" ht="21" x14ac:dyDescent="0.5">
      <c r="A51" s="130" t="s">
        <v>27</v>
      </c>
      <c r="B51" s="151">
        <f t="shared" si="4"/>
        <v>0</v>
      </c>
      <c r="C51" s="151">
        <f t="shared" si="4"/>
        <v>0</v>
      </c>
      <c r="D51" s="151">
        <f t="shared" si="4"/>
        <v>0</v>
      </c>
      <c r="E51" s="151">
        <f t="shared" si="4"/>
        <v>2.6455026455026454E-3</v>
      </c>
      <c r="F51" s="151">
        <f t="shared" si="4"/>
        <v>0</v>
      </c>
      <c r="G51" s="151">
        <f t="shared" si="4"/>
        <v>0</v>
      </c>
      <c r="H51" s="151">
        <f t="shared" si="4"/>
        <v>-2.0823824737562755E-2</v>
      </c>
      <c r="I51" s="151">
        <f t="shared" si="4"/>
        <v>0</v>
      </c>
      <c r="J51" s="151">
        <f t="shared" si="4"/>
        <v>0</v>
      </c>
      <c r="K51" s="151">
        <f t="shared" si="4"/>
        <v>0</v>
      </c>
      <c r="L51" s="151">
        <f t="shared" si="4"/>
        <v>-5.7208237986270021E-3</v>
      </c>
      <c r="M51" s="151">
        <f t="shared" si="4"/>
        <v>0</v>
      </c>
      <c r="N51" s="151">
        <f t="shared" si="4"/>
        <v>0</v>
      </c>
      <c r="O51" s="152">
        <f t="shared" si="4"/>
        <v>0</v>
      </c>
      <c r="P51" s="146">
        <f t="shared" si="4"/>
        <v>-1.9239660929874135E-2</v>
      </c>
      <c r="R51" s="129"/>
    </row>
    <row r="52" spans="1:18" ht="21" x14ac:dyDescent="0.5">
      <c r="A52" s="131" t="s">
        <v>28</v>
      </c>
      <c r="B52" s="151">
        <f t="shared" si="4"/>
        <v>-0.2</v>
      </c>
      <c r="C52" s="151">
        <f t="shared" si="4"/>
        <v>-1.015228426395939E-2</v>
      </c>
      <c r="D52" s="151">
        <f t="shared" si="4"/>
        <v>-1.6393442622950821E-2</v>
      </c>
      <c r="E52" s="151">
        <f t="shared" si="4"/>
        <v>0.08</v>
      </c>
      <c r="F52" s="151">
        <f t="shared" si="4"/>
        <v>9.5238095238095233E-2</v>
      </c>
      <c r="G52" s="151">
        <f t="shared" si="4"/>
        <v>0</v>
      </c>
      <c r="H52" s="151">
        <f t="shared" si="4"/>
        <v>-1.6610597140454163E-2</v>
      </c>
      <c r="I52" s="151">
        <f t="shared" si="4"/>
        <v>-3.6101083032490974E-2</v>
      </c>
      <c r="J52" s="151">
        <f t="shared" si="4"/>
        <v>4.5454545454545456E-2</v>
      </c>
      <c r="K52" s="151">
        <f t="shared" si="4"/>
        <v>-2.8966425279789335E-2</v>
      </c>
      <c r="L52" s="151">
        <f t="shared" si="4"/>
        <v>-3.952569169960474E-3</v>
      </c>
      <c r="M52" s="151">
        <f t="shared" si="4"/>
        <v>-2.5000000000000001E-2</v>
      </c>
      <c r="N52" s="151">
        <f t="shared" si="4"/>
        <v>1.5706806282722512E-2</v>
      </c>
      <c r="O52" s="152">
        <f t="shared" si="4"/>
        <v>-1.5037593984962405E-2</v>
      </c>
      <c r="P52" s="146">
        <f t="shared" si="4"/>
        <v>-1.5745998967475479E-2</v>
      </c>
      <c r="R52" s="129"/>
    </row>
    <row r="53" spans="1:18" ht="16.5" x14ac:dyDescent="0.35">
      <c r="A53" s="130" t="s">
        <v>29</v>
      </c>
      <c r="B53" s="151">
        <f t="shared" si="4"/>
        <v>2.1052631578947368E-2</v>
      </c>
      <c r="C53" s="151">
        <f t="shared" si="4"/>
        <v>6.038647342995169E-3</v>
      </c>
      <c r="D53" s="151">
        <f t="shared" si="4"/>
        <v>-4.1379310344827587E-3</v>
      </c>
      <c r="E53" s="151">
        <f t="shared" si="4"/>
        <v>0</v>
      </c>
      <c r="F53" s="151">
        <f t="shared" si="4"/>
        <v>-1.4705882352941176E-2</v>
      </c>
      <c r="G53" s="151">
        <f t="shared" si="4"/>
        <v>-1.6949152542372881E-2</v>
      </c>
      <c r="H53" s="151">
        <f t="shared" si="4"/>
        <v>0</v>
      </c>
      <c r="I53" s="151">
        <f t="shared" si="4"/>
        <v>2.5445292620865142E-3</v>
      </c>
      <c r="J53" s="151">
        <f t="shared" si="4"/>
        <v>-1.8302828618968387E-2</v>
      </c>
      <c r="K53" s="151">
        <f t="shared" si="4"/>
        <v>-5.3116531165311653E-3</v>
      </c>
      <c r="L53" s="151">
        <f t="shared" si="4"/>
        <v>0</v>
      </c>
      <c r="M53" s="151">
        <f t="shared" si="4"/>
        <v>9.6618357487922701E-3</v>
      </c>
      <c r="N53" s="151">
        <f t="shared" si="4"/>
        <v>-4.0299366724237187E-3</v>
      </c>
      <c r="O53" s="152">
        <f t="shared" si="4"/>
        <v>-2.9069767441860465E-3</v>
      </c>
      <c r="P53" s="146">
        <f t="shared" si="4"/>
        <v>-3.6367972336493175E-3</v>
      </c>
    </row>
    <row r="54" spans="1:18" ht="21.5" thickBot="1" x14ac:dyDescent="0.55000000000000004">
      <c r="A54" s="132" t="s">
        <v>30</v>
      </c>
      <c r="B54" s="153">
        <f t="shared" si="4"/>
        <v>0</v>
      </c>
      <c r="C54" s="153">
        <f t="shared" si="4"/>
        <v>0</v>
      </c>
      <c r="D54" s="153">
        <f t="shared" si="4"/>
        <v>0</v>
      </c>
      <c r="E54" s="153">
        <f t="shared" si="4"/>
        <v>-1.7412935323383085E-2</v>
      </c>
      <c r="F54" s="153">
        <f t="shared" si="4"/>
        <v>0</v>
      </c>
      <c r="G54" s="153">
        <f t="shared" si="4"/>
        <v>0</v>
      </c>
      <c r="H54" s="153">
        <f t="shared" si="4"/>
        <v>-4.0262684700179815E-3</v>
      </c>
      <c r="I54" s="153">
        <f t="shared" si="4"/>
        <v>0</v>
      </c>
      <c r="J54" s="153">
        <f t="shared" si="4"/>
        <v>0</v>
      </c>
      <c r="K54" s="153">
        <f t="shared" si="4"/>
        <v>0</v>
      </c>
      <c r="L54" s="153">
        <f t="shared" si="4"/>
        <v>-4.2630937880633376E-3</v>
      </c>
      <c r="M54" s="153">
        <f t="shared" si="4"/>
        <v>0</v>
      </c>
      <c r="N54" s="153">
        <f t="shared" si="4"/>
        <v>0</v>
      </c>
      <c r="O54" s="154">
        <f t="shared" si="4"/>
        <v>0</v>
      </c>
      <c r="P54" s="147">
        <f t="shared" si="4"/>
        <v>-4.2351408093824656E-3</v>
      </c>
      <c r="R54" s="129"/>
    </row>
    <row r="55" spans="1:18" ht="21.5" thickBot="1" x14ac:dyDescent="0.55000000000000004">
      <c r="A55" s="133" t="s">
        <v>31</v>
      </c>
      <c r="B55" s="155">
        <f t="shared" ref="B55:P55" si="5">IF(B15=0,0,(B15-B76)/B76)</f>
        <v>-5.8252427184466021E-3</v>
      </c>
      <c r="C55" s="155">
        <f t="shared" si="5"/>
        <v>-1.0803528976702415E-2</v>
      </c>
      <c r="D55" s="155">
        <f t="shared" si="5"/>
        <v>-1.8055084950868872E-2</v>
      </c>
      <c r="E55" s="155">
        <f t="shared" si="5"/>
        <v>-2.2622834924001415E-2</v>
      </c>
      <c r="F55" s="155">
        <f t="shared" si="5"/>
        <v>-1.1061552185548617E-2</v>
      </c>
      <c r="G55" s="155">
        <f t="shared" si="5"/>
        <v>-2.0790960451977401E-2</v>
      </c>
      <c r="H55" s="155">
        <f t="shared" si="5"/>
        <v>-1.9631210809234311E-2</v>
      </c>
      <c r="I55" s="155">
        <f t="shared" si="5"/>
        <v>-1.243102682818545E-2</v>
      </c>
      <c r="J55" s="155">
        <f t="shared" si="5"/>
        <v>-1.8413660885460786E-2</v>
      </c>
      <c r="K55" s="155">
        <f t="shared" si="5"/>
        <v>-1.5826280430996868E-2</v>
      </c>
      <c r="L55" s="155">
        <f t="shared" si="5"/>
        <v>-8.7673611111111112E-3</v>
      </c>
      <c r="M55" s="155">
        <f t="shared" si="5"/>
        <v>-1.3970190368439175E-2</v>
      </c>
      <c r="N55" s="155">
        <f t="shared" si="5"/>
        <v>-1.7568025769263373E-2</v>
      </c>
      <c r="O55" s="156">
        <f t="shared" si="5"/>
        <v>-1.6858999560602207E-2</v>
      </c>
      <c r="P55" s="148">
        <f t="shared" si="5"/>
        <v>-1.7583392307250922E-2</v>
      </c>
      <c r="R55" s="129"/>
    </row>
    <row r="56" spans="1:18" ht="21.5" thickBot="1" x14ac:dyDescent="0.55000000000000004">
      <c r="A56" s="29" t="s">
        <v>32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1"/>
      <c r="M56" s="30"/>
      <c r="N56" s="30"/>
      <c r="O56" s="31"/>
      <c r="P56" s="149"/>
      <c r="R56" s="129"/>
    </row>
    <row r="57" spans="1:18" ht="21.5" thickBot="1" x14ac:dyDescent="0.55000000000000004">
      <c r="A57" s="134"/>
      <c r="B57" s="135" t="s">
        <v>33</v>
      </c>
      <c r="C57" s="157">
        <f>(C17-C78)/C78</f>
        <v>-2.7282976324689966E-2</v>
      </c>
      <c r="D57" s="158" t="s">
        <v>34</v>
      </c>
      <c r="E57" s="157">
        <f>(E17-E78)/E78</f>
        <v>-1.5378314904428788E-2</v>
      </c>
      <c r="F57" s="159" t="s">
        <v>35</v>
      </c>
      <c r="G57" s="157">
        <f>(G17-G78)/G78</f>
        <v>-6.25E-2</v>
      </c>
      <c r="H57" s="158" t="s">
        <v>36</v>
      </c>
      <c r="I57" s="160">
        <f>(I17-I78)/I78</f>
        <v>8.8927754607829951E-2</v>
      </c>
      <c r="J57" s="159" t="s">
        <v>37</v>
      </c>
      <c r="K57" s="160">
        <f>(K17-K78)/K78</f>
        <v>-6.5426138724568048E-3</v>
      </c>
      <c r="L57" s="161" t="s">
        <v>38</v>
      </c>
      <c r="M57" s="162">
        <f>IF(M78=0,0,(M17-M78)/M78)</f>
        <v>0</v>
      </c>
      <c r="N57" s="163" t="s">
        <v>39</v>
      </c>
      <c r="O57" s="164">
        <f>(O17-O78)/O78</f>
        <v>-4.5373342435113505E-2</v>
      </c>
      <c r="P57" s="150">
        <f>IF(P17=0,0,(P17-P78)/P78)</f>
        <v>-1.6050678861860953E-2</v>
      </c>
      <c r="R57" s="129"/>
    </row>
    <row r="58" spans="1:18" ht="15" thickBot="1" x14ac:dyDescent="0.4">
      <c r="A58" s="52"/>
      <c r="B58" s="136"/>
      <c r="C58" s="136"/>
      <c r="D58" s="136"/>
      <c r="E58" s="136"/>
      <c r="F58" s="136"/>
      <c r="G58" s="136"/>
      <c r="H58" s="137"/>
      <c r="I58" s="136"/>
      <c r="J58" s="136"/>
      <c r="K58" s="136"/>
      <c r="L58" s="136"/>
      <c r="M58" s="136"/>
      <c r="N58" s="136"/>
      <c r="O58" s="45" t="s">
        <v>40</v>
      </c>
      <c r="P58" s="148">
        <f>IF(P18=0,0,(P18-P79)/P79)</f>
        <v>-1.7326306636328635E-2</v>
      </c>
      <c r="Q58"/>
    </row>
    <row r="60" spans="1:18" x14ac:dyDescent="0.3">
      <c r="Q60" s="138"/>
    </row>
    <row r="61" spans="1:18" ht="16" x14ac:dyDescent="0.4">
      <c r="A61" s="52"/>
      <c r="B61" s="139"/>
      <c r="C61" s="139"/>
      <c r="D61" s="140"/>
      <c r="E61" s="141"/>
      <c r="F61" s="140"/>
      <c r="G61" s="140"/>
      <c r="H61" s="142"/>
      <c r="I61" s="140"/>
      <c r="J61" s="140"/>
      <c r="K61" s="140"/>
      <c r="L61" s="140"/>
      <c r="M61" s="140"/>
      <c r="N61" s="140"/>
      <c r="O61" s="140"/>
      <c r="P61" s="140"/>
      <c r="Q61" s="143"/>
    </row>
    <row r="62" spans="1:18" ht="19.5" customHeight="1" x14ac:dyDescent="0.55000000000000004">
      <c r="A62" s="205" t="s">
        <v>0</v>
      </c>
      <c r="B62" s="205"/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205"/>
      <c r="Q62" s="205"/>
      <c r="R62" s="205"/>
    </row>
    <row r="63" spans="1:18" ht="18" customHeight="1" x14ac:dyDescent="0.5">
      <c r="A63" s="206" t="s">
        <v>79</v>
      </c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</row>
    <row r="64" spans="1:18" ht="18" customHeight="1" thickBot="1" x14ac:dyDescent="0.55000000000000004">
      <c r="A64" s="209" t="s">
        <v>2</v>
      </c>
      <c r="B64" s="209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</row>
    <row r="65" spans="1:18" ht="21.5" thickBot="1" x14ac:dyDescent="0.55000000000000004">
      <c r="A65" s="122" t="s">
        <v>3</v>
      </c>
      <c r="B65" s="3">
        <v>1</v>
      </c>
      <c r="C65" s="4">
        <v>3</v>
      </c>
      <c r="D65" s="4">
        <v>5</v>
      </c>
      <c r="E65" s="4">
        <v>7</v>
      </c>
      <c r="F65" s="5" t="s">
        <v>4</v>
      </c>
      <c r="G65" s="4">
        <v>29</v>
      </c>
      <c r="H65" s="4">
        <v>13</v>
      </c>
      <c r="I65" s="4">
        <v>15</v>
      </c>
      <c r="J65" s="4">
        <v>17</v>
      </c>
      <c r="K65" s="4">
        <v>19</v>
      </c>
      <c r="L65" s="4">
        <v>21</v>
      </c>
      <c r="M65" s="4">
        <v>23</v>
      </c>
      <c r="N65" s="4">
        <v>25</v>
      </c>
      <c r="O65" s="165">
        <v>27</v>
      </c>
      <c r="P65" s="210" t="s">
        <v>5</v>
      </c>
      <c r="Q65" s="212" t="s">
        <v>6</v>
      </c>
      <c r="R65" s="123"/>
    </row>
    <row r="66" spans="1:18" ht="30" thickBot="1" x14ac:dyDescent="0.55000000000000004">
      <c r="A66" s="8" t="s">
        <v>7</v>
      </c>
      <c r="B66" s="9" t="s">
        <v>8</v>
      </c>
      <c r="C66" s="10" t="s">
        <v>9</v>
      </c>
      <c r="D66" s="10" t="s">
        <v>10</v>
      </c>
      <c r="E66" s="10" t="s">
        <v>11</v>
      </c>
      <c r="F66" s="11" t="s">
        <v>74</v>
      </c>
      <c r="G66" s="10" t="s">
        <v>13</v>
      </c>
      <c r="H66" s="10" t="s">
        <v>14</v>
      </c>
      <c r="I66" s="10" t="s">
        <v>15</v>
      </c>
      <c r="J66" s="10" t="s">
        <v>16</v>
      </c>
      <c r="K66" s="10" t="s">
        <v>17</v>
      </c>
      <c r="L66" s="10" t="s">
        <v>18</v>
      </c>
      <c r="M66" s="10" t="s">
        <v>19</v>
      </c>
      <c r="N66" s="10" t="s">
        <v>20</v>
      </c>
      <c r="O66" s="166" t="s">
        <v>21</v>
      </c>
      <c r="P66" s="211"/>
      <c r="Q66" s="213"/>
      <c r="R66" s="123"/>
    </row>
    <row r="67" spans="1:18" ht="14.5" x14ac:dyDescent="0.35">
      <c r="A67" s="17" t="s">
        <v>22</v>
      </c>
      <c r="B67" s="18">
        <v>4234</v>
      </c>
      <c r="C67" s="19" t="s">
        <v>80</v>
      </c>
      <c r="D67" s="19">
        <v>11494</v>
      </c>
      <c r="E67" s="19">
        <v>3750</v>
      </c>
      <c r="F67" s="19">
        <v>0</v>
      </c>
      <c r="G67" s="19">
        <v>0</v>
      </c>
      <c r="H67" s="19">
        <v>85623</v>
      </c>
      <c r="I67" s="19">
        <v>40494</v>
      </c>
      <c r="J67" s="19">
        <v>13577</v>
      </c>
      <c r="K67" s="19">
        <v>0</v>
      </c>
      <c r="L67" s="19">
        <v>21274</v>
      </c>
      <c r="M67" s="19">
        <v>0</v>
      </c>
      <c r="N67" s="19">
        <v>16378</v>
      </c>
      <c r="O67" s="168">
        <v>0</v>
      </c>
      <c r="P67" s="174">
        <f t="shared" ref="P67:P73" si="6">SUM(B67:O67)</f>
        <v>196824</v>
      </c>
      <c r="Q67" s="171">
        <f t="shared" ref="Q67:Q75" si="7">IF(P67=0,0,P67/$P$76)</f>
        <v>0.11764340225312243</v>
      </c>
    </row>
    <row r="68" spans="1:18" ht="21" x14ac:dyDescent="0.5">
      <c r="A68" s="17" t="s">
        <v>23</v>
      </c>
      <c r="B68" s="18">
        <v>2781</v>
      </c>
      <c r="C68" s="19">
        <v>17834</v>
      </c>
      <c r="D68" s="19">
        <v>8318</v>
      </c>
      <c r="E68" s="19">
        <v>1160</v>
      </c>
      <c r="F68" s="19">
        <v>5481</v>
      </c>
      <c r="G68" s="19">
        <v>2460</v>
      </c>
      <c r="H68" s="19">
        <v>174139</v>
      </c>
      <c r="I68" s="19">
        <v>20332</v>
      </c>
      <c r="J68" s="19">
        <v>8141</v>
      </c>
      <c r="K68" s="19">
        <v>62545</v>
      </c>
      <c r="L68" s="19">
        <v>13472</v>
      </c>
      <c r="M68" s="19">
        <v>9284</v>
      </c>
      <c r="N68" s="19">
        <v>28882</v>
      </c>
      <c r="O68" s="168">
        <v>43759</v>
      </c>
      <c r="P68" s="174">
        <f t="shared" si="6"/>
        <v>398588</v>
      </c>
      <c r="Q68" s="171">
        <f t="shared" si="7"/>
        <v>0.23823948510988274</v>
      </c>
      <c r="R68" s="123"/>
    </row>
    <row r="69" spans="1:18" ht="21" x14ac:dyDescent="0.5">
      <c r="A69" s="17" t="s">
        <v>24</v>
      </c>
      <c r="B69" s="18">
        <v>0</v>
      </c>
      <c r="C69" s="19">
        <v>0</v>
      </c>
      <c r="D69" s="19">
        <v>0</v>
      </c>
      <c r="E69" s="19">
        <v>961</v>
      </c>
      <c r="F69" s="19">
        <v>0</v>
      </c>
      <c r="G69" s="19">
        <v>0</v>
      </c>
      <c r="H69" s="19">
        <v>332847</v>
      </c>
      <c r="I69" s="19">
        <v>0</v>
      </c>
      <c r="J69" s="19">
        <v>0</v>
      </c>
      <c r="K69" s="19">
        <v>0</v>
      </c>
      <c r="L69" s="19">
        <v>13434</v>
      </c>
      <c r="M69" s="19">
        <v>0</v>
      </c>
      <c r="N69" s="19">
        <v>0</v>
      </c>
      <c r="O69" s="168">
        <v>0</v>
      </c>
      <c r="P69" s="174">
        <f t="shared" si="6"/>
        <v>347242</v>
      </c>
      <c r="Q69" s="171">
        <f t="shared" si="7"/>
        <v>0.2075495380907752</v>
      </c>
      <c r="R69" s="123"/>
    </row>
    <row r="70" spans="1:18" ht="21" x14ac:dyDescent="0.5">
      <c r="A70" s="17" t="s">
        <v>25</v>
      </c>
      <c r="B70" s="18">
        <v>0</v>
      </c>
      <c r="C70" s="19">
        <v>0</v>
      </c>
      <c r="D70" s="19">
        <v>0</v>
      </c>
      <c r="E70" s="19">
        <v>1141</v>
      </c>
      <c r="F70" s="19">
        <v>0</v>
      </c>
      <c r="G70" s="19">
        <v>0</v>
      </c>
      <c r="H70" s="19">
        <v>262543</v>
      </c>
      <c r="I70" s="19">
        <v>0</v>
      </c>
      <c r="J70" s="19">
        <v>0</v>
      </c>
      <c r="K70" s="19">
        <v>104734</v>
      </c>
      <c r="L70" s="19">
        <v>16322</v>
      </c>
      <c r="M70" s="19">
        <v>0</v>
      </c>
      <c r="N70" s="19">
        <v>0</v>
      </c>
      <c r="O70" s="168">
        <v>0</v>
      </c>
      <c r="P70" s="174">
        <f t="shared" si="6"/>
        <v>384740</v>
      </c>
      <c r="Q70" s="171">
        <f t="shared" si="7"/>
        <v>0.22996241608170917</v>
      </c>
      <c r="R70" s="123"/>
    </row>
    <row r="71" spans="1:18" ht="21" x14ac:dyDescent="0.5">
      <c r="A71" s="17" t="s">
        <v>26</v>
      </c>
      <c r="B71" s="18">
        <v>0</v>
      </c>
      <c r="C71" s="19">
        <v>18999</v>
      </c>
      <c r="D71" s="19">
        <v>0</v>
      </c>
      <c r="E71" s="19">
        <v>3424</v>
      </c>
      <c r="F71" s="19">
        <v>5483</v>
      </c>
      <c r="G71" s="19">
        <v>1903</v>
      </c>
      <c r="H71" s="19">
        <v>73789</v>
      </c>
      <c r="I71" s="19">
        <v>0</v>
      </c>
      <c r="J71" s="19">
        <v>0</v>
      </c>
      <c r="K71" s="19">
        <v>76364</v>
      </c>
      <c r="L71" s="19">
        <v>22267</v>
      </c>
      <c r="M71" s="19">
        <v>10798</v>
      </c>
      <c r="N71" s="19">
        <v>0</v>
      </c>
      <c r="O71" s="168">
        <v>41558</v>
      </c>
      <c r="P71" s="174">
        <f t="shared" si="6"/>
        <v>254585</v>
      </c>
      <c r="Q71" s="171">
        <f t="shared" si="7"/>
        <v>0.15216765009658972</v>
      </c>
      <c r="R71" s="123"/>
    </row>
    <row r="72" spans="1:18" ht="21" x14ac:dyDescent="0.5">
      <c r="A72" s="17" t="s">
        <v>27</v>
      </c>
      <c r="B72" s="18">
        <v>0</v>
      </c>
      <c r="C72" s="19">
        <v>0</v>
      </c>
      <c r="D72" s="19">
        <v>0</v>
      </c>
      <c r="E72" s="19">
        <v>378</v>
      </c>
      <c r="F72" s="19">
        <v>0</v>
      </c>
      <c r="G72" s="19">
        <v>0</v>
      </c>
      <c r="H72" s="19">
        <v>35056</v>
      </c>
      <c r="I72" s="19">
        <v>0</v>
      </c>
      <c r="J72" s="19">
        <v>0</v>
      </c>
      <c r="K72" s="19">
        <v>0</v>
      </c>
      <c r="L72" s="19">
        <v>3496</v>
      </c>
      <c r="M72" s="19">
        <v>0</v>
      </c>
      <c r="N72" s="19">
        <v>0</v>
      </c>
      <c r="O72" s="168">
        <v>0</v>
      </c>
      <c r="P72" s="174">
        <f t="shared" si="6"/>
        <v>38930</v>
      </c>
      <c r="Q72" s="171">
        <f t="shared" si="7"/>
        <v>2.3268796740814415E-2</v>
      </c>
      <c r="R72" s="123"/>
    </row>
    <row r="73" spans="1:18" ht="21" x14ac:dyDescent="0.5">
      <c r="A73" s="20" t="s">
        <v>28</v>
      </c>
      <c r="B73" s="18">
        <v>5</v>
      </c>
      <c r="C73" s="19">
        <v>197</v>
      </c>
      <c r="D73" s="19">
        <v>122</v>
      </c>
      <c r="E73" s="19">
        <v>100</v>
      </c>
      <c r="F73" s="19">
        <v>42</v>
      </c>
      <c r="G73" s="19">
        <v>3</v>
      </c>
      <c r="H73" s="19">
        <v>4756</v>
      </c>
      <c r="I73" s="19">
        <v>277</v>
      </c>
      <c r="J73" s="19">
        <v>110</v>
      </c>
      <c r="K73" s="19">
        <v>1519</v>
      </c>
      <c r="L73" s="19">
        <v>253</v>
      </c>
      <c r="M73" s="19">
        <v>40</v>
      </c>
      <c r="N73" s="19">
        <v>191</v>
      </c>
      <c r="O73" s="168">
        <v>133</v>
      </c>
      <c r="P73" s="174">
        <f t="shared" si="6"/>
        <v>7748</v>
      </c>
      <c r="Q73" s="171">
        <f t="shared" si="7"/>
        <v>4.6310464204425911E-3</v>
      </c>
      <c r="R73" s="123"/>
    </row>
    <row r="74" spans="1:18" ht="15" x14ac:dyDescent="0.35">
      <c r="A74" s="17" t="s">
        <v>75</v>
      </c>
      <c r="B74" s="18">
        <v>190</v>
      </c>
      <c r="C74" s="19">
        <v>828</v>
      </c>
      <c r="D74" s="19">
        <v>725</v>
      </c>
      <c r="E74" s="19">
        <v>0</v>
      </c>
      <c r="F74" s="19">
        <v>204</v>
      </c>
      <c r="G74" s="19">
        <v>59</v>
      </c>
      <c r="H74" s="19">
        <v>0</v>
      </c>
      <c r="I74" s="19">
        <v>1965</v>
      </c>
      <c r="J74" s="19">
        <v>601</v>
      </c>
      <c r="K74" s="19">
        <v>9225</v>
      </c>
      <c r="L74" s="19">
        <v>0</v>
      </c>
      <c r="M74" s="19">
        <v>207</v>
      </c>
      <c r="N74" s="19">
        <v>1737</v>
      </c>
      <c r="O74" s="168">
        <v>1032</v>
      </c>
      <c r="P74" s="174">
        <f>SUM(B74:O74)</f>
        <v>16773</v>
      </c>
      <c r="Q74" s="171">
        <f t="shared" si="7"/>
        <v>1.0025366754011821E-2</v>
      </c>
    </row>
    <row r="75" spans="1:18" ht="21.5" thickBot="1" x14ac:dyDescent="0.55000000000000004">
      <c r="A75" s="21" t="s">
        <v>76</v>
      </c>
      <c r="B75" s="22">
        <v>0</v>
      </c>
      <c r="C75" s="23">
        <v>0</v>
      </c>
      <c r="D75" s="23">
        <v>0</v>
      </c>
      <c r="E75" s="23">
        <v>402</v>
      </c>
      <c r="F75" s="23">
        <v>0</v>
      </c>
      <c r="G75" s="23">
        <v>0</v>
      </c>
      <c r="H75" s="23">
        <v>25582</v>
      </c>
      <c r="I75" s="23">
        <v>0</v>
      </c>
      <c r="J75" s="23">
        <v>0</v>
      </c>
      <c r="K75" s="23">
        <v>0</v>
      </c>
      <c r="L75" s="23">
        <v>1642</v>
      </c>
      <c r="M75" s="23">
        <v>0</v>
      </c>
      <c r="N75" s="23">
        <v>0</v>
      </c>
      <c r="O75" s="169">
        <v>0</v>
      </c>
      <c r="P75" s="175">
        <f>SUM(B75:O75)</f>
        <v>27626</v>
      </c>
      <c r="Q75" s="172">
        <f t="shared" si="7"/>
        <v>1.6512298452651914E-2</v>
      </c>
      <c r="R75" s="123"/>
    </row>
    <row r="76" spans="1:18" ht="21.5" thickBot="1" x14ac:dyDescent="0.55000000000000004">
      <c r="A76" s="24" t="s">
        <v>31</v>
      </c>
      <c r="B76" s="25">
        <f t="shared" ref="B76:Q76" si="8">SUM(B67:B75)</f>
        <v>7210</v>
      </c>
      <c r="C76" s="26">
        <f t="shared" si="8"/>
        <v>37858</v>
      </c>
      <c r="D76" s="26">
        <f t="shared" si="8"/>
        <v>20659</v>
      </c>
      <c r="E76" s="26">
        <f t="shared" si="8"/>
        <v>11316</v>
      </c>
      <c r="F76" s="26">
        <f t="shared" si="8"/>
        <v>11210</v>
      </c>
      <c r="G76" s="26">
        <f t="shared" si="8"/>
        <v>4425</v>
      </c>
      <c r="H76" s="26">
        <f t="shared" si="8"/>
        <v>994335</v>
      </c>
      <c r="I76" s="26">
        <f t="shared" si="8"/>
        <v>63068</v>
      </c>
      <c r="J76" s="26">
        <f t="shared" si="8"/>
        <v>22429</v>
      </c>
      <c r="K76" s="26">
        <f t="shared" si="8"/>
        <v>254387</v>
      </c>
      <c r="L76" s="26">
        <f t="shared" si="8"/>
        <v>92160</v>
      </c>
      <c r="M76" s="26">
        <f t="shared" si="8"/>
        <v>20329</v>
      </c>
      <c r="N76" s="26">
        <f t="shared" si="8"/>
        <v>47188</v>
      </c>
      <c r="O76" s="26">
        <f t="shared" si="8"/>
        <v>86482</v>
      </c>
      <c r="P76" s="178">
        <f t="shared" si="8"/>
        <v>1673056</v>
      </c>
      <c r="Q76" s="179">
        <f t="shared" si="8"/>
        <v>0.99999999999999989</v>
      </c>
      <c r="R76" s="123"/>
    </row>
    <row r="77" spans="1:18" ht="21.5" thickBot="1" x14ac:dyDescent="0.55000000000000004">
      <c r="A77" s="181" t="s">
        <v>32</v>
      </c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3"/>
      <c r="Q77" s="184"/>
      <c r="R77" s="123"/>
    </row>
    <row r="78" spans="1:18" ht="21.5" thickBot="1" x14ac:dyDescent="0.55000000000000004">
      <c r="A78" s="32"/>
      <c r="B78" s="33" t="s">
        <v>33</v>
      </c>
      <c r="C78" s="34">
        <v>8870</v>
      </c>
      <c r="D78" s="35" t="s">
        <v>34</v>
      </c>
      <c r="E78" s="36">
        <v>119649</v>
      </c>
      <c r="F78" s="35" t="s">
        <v>35</v>
      </c>
      <c r="G78" s="36">
        <v>16</v>
      </c>
      <c r="H78" s="35" t="s">
        <v>36</v>
      </c>
      <c r="I78" s="36">
        <v>7433</v>
      </c>
      <c r="J78" s="35" t="s">
        <v>37</v>
      </c>
      <c r="K78" s="36">
        <v>132363</v>
      </c>
      <c r="L78" s="35" t="s">
        <v>38</v>
      </c>
      <c r="M78" s="37">
        <v>0</v>
      </c>
      <c r="N78" s="35" t="s">
        <v>39</v>
      </c>
      <c r="O78" s="34">
        <v>68851</v>
      </c>
      <c r="P78" s="180">
        <f>C78+E78+G78+I78+K78+M78+O78</f>
        <v>337182</v>
      </c>
      <c r="Q78" s="144"/>
      <c r="R78" s="123"/>
    </row>
    <row r="79" spans="1:18" ht="16.5" thickBot="1" x14ac:dyDescent="0.45">
      <c r="A79" s="41"/>
      <c r="B79" s="41"/>
      <c r="C79" s="41"/>
      <c r="D79" s="42"/>
      <c r="E79" s="43"/>
      <c r="F79" s="42"/>
      <c r="G79" s="42"/>
      <c r="H79" s="42"/>
      <c r="I79" s="42"/>
      <c r="J79" s="42"/>
      <c r="K79" s="42"/>
      <c r="L79" s="44"/>
      <c r="M79" s="44"/>
      <c r="N79" s="44"/>
      <c r="O79" s="45" t="s">
        <v>40</v>
      </c>
      <c r="P79" s="145">
        <f>SUM(P76:P78)</f>
        <v>2010238</v>
      </c>
      <c r="Q79" s="47"/>
    </row>
    <row r="80" spans="1:18" ht="16" x14ac:dyDescent="0.4">
      <c r="A80" s="28" t="s">
        <v>41</v>
      </c>
      <c r="B80" s="28"/>
      <c r="D80" s="44"/>
      <c r="E80" s="49"/>
      <c r="F80" s="44"/>
      <c r="G80" s="44"/>
      <c r="H80" s="50"/>
      <c r="I80" s="44"/>
      <c r="J80" s="44"/>
      <c r="K80" s="44"/>
      <c r="L80" s="44"/>
      <c r="M80" s="44"/>
      <c r="N80" s="44"/>
      <c r="O80" s="44" t="s">
        <v>42</v>
      </c>
      <c r="P80" s="44"/>
      <c r="Q80" s="47"/>
    </row>
    <row r="81" spans="1:18" ht="16" x14ac:dyDescent="0.4">
      <c r="A81" s="28" t="s">
        <v>43</v>
      </c>
      <c r="B81" s="28"/>
      <c r="C81" s="47"/>
      <c r="D81" s="44"/>
      <c r="E81" s="49"/>
      <c r="F81" s="44"/>
      <c r="G81" s="44"/>
      <c r="H81" s="50"/>
      <c r="I81" s="44"/>
      <c r="J81" s="44"/>
      <c r="K81" s="44"/>
      <c r="L81" s="44"/>
      <c r="M81" s="44"/>
      <c r="N81" s="44"/>
      <c r="O81" s="44" t="s">
        <v>42</v>
      </c>
      <c r="P81" s="44"/>
      <c r="Q81" s="47"/>
      <c r="R81" s="1" t="s">
        <v>42</v>
      </c>
    </row>
  </sheetData>
  <mergeCells count="26">
    <mergeCell ref="P65:P66"/>
    <mergeCell ref="Q65:Q66"/>
    <mergeCell ref="A42:R42"/>
    <mergeCell ref="A43:R43"/>
    <mergeCell ref="P44:P45"/>
    <mergeCell ref="A62:R62"/>
    <mergeCell ref="A63:R63"/>
    <mergeCell ref="A64:R64"/>
    <mergeCell ref="B24:P24"/>
    <mergeCell ref="A41:R41"/>
    <mergeCell ref="B25:C25"/>
    <mergeCell ref="B26:C26"/>
    <mergeCell ref="B27:C27"/>
    <mergeCell ref="B28:C28"/>
    <mergeCell ref="E32:G32"/>
    <mergeCell ref="E33:G33"/>
    <mergeCell ref="E34:G34"/>
    <mergeCell ref="E35:G35"/>
    <mergeCell ref="E36:H36"/>
    <mergeCell ref="A40:R40"/>
    <mergeCell ref="E31:L31"/>
    <mergeCell ref="A1:R1"/>
    <mergeCell ref="A2:R2"/>
    <mergeCell ref="A3:R3"/>
    <mergeCell ref="P4:P5"/>
    <mergeCell ref="Q4:Q5"/>
  </mergeCells>
  <pageMargins left="0.7" right="0.7" top="0.75" bottom="0.75" header="0.3" footer="0.3"/>
  <pageSetup scale="47" orientation="landscape" horizontalDpi="1200" verticalDpi="1200"/>
  <rowBreaks count="1" manualBreakCount="1">
    <brk id="39" max="16383" man="1"/>
  </rowBreaks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9CA82-0FFB-4730-A6B3-07345CD2AD40}">
  <dimension ref="A1:V81"/>
  <sheetViews>
    <sheetView showGridLines="0" topLeftCell="A16" zoomScale="55" zoomScaleNormal="55" zoomScaleSheetLayoutView="90" workbookViewId="0">
      <selection activeCell="B24" sqref="B24:Q36"/>
    </sheetView>
  </sheetViews>
  <sheetFormatPr defaultColWidth="9.1796875" defaultRowHeight="13" x14ac:dyDescent="0.3"/>
  <cols>
    <col min="1" max="1" width="44.1796875" style="1" customWidth="1"/>
    <col min="2" max="2" width="10.26953125" style="1" customWidth="1"/>
    <col min="3" max="3" width="11.453125" style="1" customWidth="1"/>
    <col min="4" max="4" width="11" style="1" customWidth="1"/>
    <col min="5" max="5" width="10" style="1" customWidth="1"/>
    <col min="6" max="6" width="13" style="1" customWidth="1"/>
    <col min="7" max="7" width="12.453125" style="1" bestFit="1" customWidth="1"/>
    <col min="8" max="8" width="11" style="1" customWidth="1"/>
    <col min="9" max="9" width="10.1796875" style="1" customWidth="1"/>
    <col min="10" max="10" width="10.453125" style="1" customWidth="1"/>
    <col min="11" max="11" width="11" style="1" bestFit="1" customWidth="1"/>
    <col min="12" max="12" width="10.1796875" style="1" customWidth="1"/>
    <col min="13" max="13" width="9.81640625" style="1" bestFit="1" customWidth="1"/>
    <col min="14" max="14" width="11" style="1" customWidth="1"/>
    <col min="15" max="15" width="11.453125" style="1" customWidth="1"/>
    <col min="16" max="16" width="11" style="1" bestFit="1" customWidth="1"/>
    <col min="17" max="17" width="11.1796875" style="1" customWidth="1"/>
    <col min="18" max="19" width="9.1796875" style="1"/>
    <col min="20" max="20" width="9.81640625" style="1" bestFit="1" customWidth="1"/>
    <col min="21" max="16384" width="9.1796875" style="1"/>
  </cols>
  <sheetData>
    <row r="1" spans="1:22" ht="19.5" customHeight="1" x14ac:dyDescent="0.55000000000000004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22" ht="21" x14ac:dyDescent="0.5">
      <c r="A2" s="206" t="s">
        <v>79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</row>
    <row r="3" spans="1:22" ht="21" x14ac:dyDescent="0.5">
      <c r="A3" s="208" t="s">
        <v>2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</row>
    <row r="4" spans="1:22" ht="21" x14ac:dyDescent="0.5">
      <c r="A4" s="2" t="s">
        <v>3</v>
      </c>
      <c r="B4" s="3">
        <v>1</v>
      </c>
      <c r="C4" s="4">
        <v>3</v>
      </c>
      <c r="D4" s="4">
        <v>5</v>
      </c>
      <c r="E4" s="4">
        <v>7</v>
      </c>
      <c r="F4" s="5" t="s">
        <v>4</v>
      </c>
      <c r="G4" s="4">
        <v>29</v>
      </c>
      <c r="H4" s="4">
        <v>13</v>
      </c>
      <c r="I4" s="4">
        <v>15</v>
      </c>
      <c r="J4" s="4">
        <v>17</v>
      </c>
      <c r="K4" s="4">
        <v>19</v>
      </c>
      <c r="L4" s="4">
        <v>21</v>
      </c>
      <c r="M4" s="4">
        <v>23</v>
      </c>
      <c r="N4" s="4">
        <v>25</v>
      </c>
      <c r="O4" s="165">
        <v>27</v>
      </c>
      <c r="P4" s="210" t="s">
        <v>5</v>
      </c>
      <c r="Q4" s="212" t="s">
        <v>6</v>
      </c>
      <c r="R4" s="7"/>
    </row>
    <row r="5" spans="1:22" ht="31.5" thickBot="1" x14ac:dyDescent="0.55000000000000004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1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0" t="s">
        <v>17</v>
      </c>
      <c r="L5" s="10" t="s">
        <v>18</v>
      </c>
      <c r="M5" s="10" t="s">
        <v>19</v>
      </c>
      <c r="N5" s="10" t="s">
        <v>20</v>
      </c>
      <c r="O5" s="166" t="s">
        <v>21</v>
      </c>
      <c r="P5" s="211"/>
      <c r="Q5" s="213"/>
      <c r="R5" s="7"/>
    </row>
    <row r="6" spans="1:22" ht="14.5" x14ac:dyDescent="0.35">
      <c r="A6" s="17" t="s">
        <v>22</v>
      </c>
      <c r="B6" s="18">
        <v>4234</v>
      </c>
      <c r="C6" s="19" t="s">
        <v>80</v>
      </c>
      <c r="D6" s="19">
        <v>11494</v>
      </c>
      <c r="E6" s="19">
        <v>3750</v>
      </c>
      <c r="F6" s="19">
        <v>0</v>
      </c>
      <c r="G6" s="19">
        <v>0</v>
      </c>
      <c r="H6" s="19">
        <v>85623</v>
      </c>
      <c r="I6" s="19">
        <v>40494</v>
      </c>
      <c r="J6" s="19">
        <v>13577</v>
      </c>
      <c r="K6" s="19">
        <v>0</v>
      </c>
      <c r="L6" s="19">
        <v>21274</v>
      </c>
      <c r="M6" s="19">
        <v>0</v>
      </c>
      <c r="N6" s="19">
        <v>16378</v>
      </c>
      <c r="O6" s="168">
        <v>0</v>
      </c>
      <c r="P6" s="174">
        <f t="shared" ref="P6:P11" si="0">SUM(B6:O6)</f>
        <v>196824</v>
      </c>
      <c r="Q6" s="171">
        <f t="shared" ref="Q6:Q14" si="1">IF(P6=0,0,P6/$P$15)</f>
        <v>0.11764340225312243</v>
      </c>
    </row>
    <row r="7" spans="1:22" ht="21" x14ac:dyDescent="0.5">
      <c r="A7" s="17" t="s">
        <v>23</v>
      </c>
      <c r="B7" s="18">
        <v>2781</v>
      </c>
      <c r="C7" s="19">
        <v>17834</v>
      </c>
      <c r="D7" s="19">
        <v>8318</v>
      </c>
      <c r="E7" s="19">
        <v>1160</v>
      </c>
      <c r="F7" s="19">
        <v>5481</v>
      </c>
      <c r="G7" s="19">
        <v>2460</v>
      </c>
      <c r="H7" s="19">
        <v>174139</v>
      </c>
      <c r="I7" s="19">
        <v>20332</v>
      </c>
      <c r="J7" s="19">
        <v>8141</v>
      </c>
      <c r="K7" s="19">
        <v>62545</v>
      </c>
      <c r="L7" s="19">
        <v>13472</v>
      </c>
      <c r="M7" s="19">
        <v>9284</v>
      </c>
      <c r="N7" s="19">
        <v>28882</v>
      </c>
      <c r="O7" s="168">
        <v>43759</v>
      </c>
      <c r="P7" s="174">
        <f t="shared" si="0"/>
        <v>398588</v>
      </c>
      <c r="Q7" s="171">
        <f t="shared" si="1"/>
        <v>0.23823948510988274</v>
      </c>
      <c r="R7" s="15"/>
      <c r="S7" s="16"/>
      <c r="V7" s="16"/>
    </row>
    <row r="8" spans="1:22" ht="21" x14ac:dyDescent="0.5">
      <c r="A8" s="17" t="s">
        <v>24</v>
      </c>
      <c r="B8" s="18">
        <v>0</v>
      </c>
      <c r="C8" s="19">
        <v>0</v>
      </c>
      <c r="D8" s="19">
        <v>0</v>
      </c>
      <c r="E8" s="19">
        <v>961</v>
      </c>
      <c r="F8" s="19">
        <v>0</v>
      </c>
      <c r="G8" s="19">
        <v>0</v>
      </c>
      <c r="H8" s="19">
        <v>332847</v>
      </c>
      <c r="I8" s="19">
        <v>0</v>
      </c>
      <c r="J8" s="19">
        <v>0</v>
      </c>
      <c r="K8" s="19">
        <v>0</v>
      </c>
      <c r="L8" s="19">
        <v>13434</v>
      </c>
      <c r="M8" s="19">
        <v>0</v>
      </c>
      <c r="N8" s="19">
        <v>0</v>
      </c>
      <c r="O8" s="168">
        <v>0</v>
      </c>
      <c r="P8" s="174">
        <f t="shared" si="0"/>
        <v>347242</v>
      </c>
      <c r="Q8" s="171">
        <f t="shared" si="1"/>
        <v>0.2075495380907752</v>
      </c>
      <c r="R8" s="7"/>
      <c r="S8" s="16"/>
      <c r="V8" s="16"/>
    </row>
    <row r="9" spans="1:22" ht="21" x14ac:dyDescent="0.5">
      <c r="A9" s="17" t="s">
        <v>25</v>
      </c>
      <c r="B9" s="18">
        <v>0</v>
      </c>
      <c r="C9" s="19">
        <v>0</v>
      </c>
      <c r="D9" s="19">
        <v>0</v>
      </c>
      <c r="E9" s="19">
        <v>1141</v>
      </c>
      <c r="F9" s="19">
        <v>0</v>
      </c>
      <c r="G9" s="19">
        <v>0</v>
      </c>
      <c r="H9" s="19">
        <v>262543</v>
      </c>
      <c r="I9" s="19">
        <v>0</v>
      </c>
      <c r="J9" s="19">
        <v>0</v>
      </c>
      <c r="K9" s="19">
        <v>104734</v>
      </c>
      <c r="L9" s="19">
        <v>16322</v>
      </c>
      <c r="M9" s="19">
        <v>0</v>
      </c>
      <c r="N9" s="19">
        <v>0</v>
      </c>
      <c r="O9" s="168">
        <v>0</v>
      </c>
      <c r="P9" s="174">
        <f t="shared" si="0"/>
        <v>384740</v>
      </c>
      <c r="Q9" s="171">
        <f t="shared" si="1"/>
        <v>0.22996241608170917</v>
      </c>
      <c r="R9" s="15"/>
      <c r="S9" s="16"/>
      <c r="V9" s="16"/>
    </row>
    <row r="10" spans="1:22" ht="21" x14ac:dyDescent="0.5">
      <c r="A10" s="17" t="s">
        <v>26</v>
      </c>
      <c r="B10" s="18">
        <v>0</v>
      </c>
      <c r="C10" s="19">
        <v>18999</v>
      </c>
      <c r="D10" s="19">
        <v>0</v>
      </c>
      <c r="E10" s="19">
        <v>3424</v>
      </c>
      <c r="F10" s="19">
        <v>5483</v>
      </c>
      <c r="G10" s="19">
        <v>1903</v>
      </c>
      <c r="H10" s="19">
        <v>73789</v>
      </c>
      <c r="I10" s="19">
        <v>0</v>
      </c>
      <c r="J10" s="19">
        <v>0</v>
      </c>
      <c r="K10" s="19">
        <v>76364</v>
      </c>
      <c r="L10" s="19">
        <v>22267</v>
      </c>
      <c r="M10" s="19">
        <v>10798</v>
      </c>
      <c r="N10" s="19">
        <v>0</v>
      </c>
      <c r="O10" s="168">
        <v>41558</v>
      </c>
      <c r="P10" s="174">
        <f t="shared" si="0"/>
        <v>254585</v>
      </c>
      <c r="Q10" s="171">
        <f t="shared" si="1"/>
        <v>0.15216765009658972</v>
      </c>
      <c r="R10" s="15"/>
      <c r="S10" s="16"/>
      <c r="V10" s="16"/>
    </row>
    <row r="11" spans="1:22" ht="21" x14ac:dyDescent="0.5">
      <c r="A11" s="17" t="s">
        <v>27</v>
      </c>
      <c r="B11" s="18">
        <v>0</v>
      </c>
      <c r="C11" s="19">
        <v>0</v>
      </c>
      <c r="D11" s="19">
        <v>0</v>
      </c>
      <c r="E11" s="19">
        <v>378</v>
      </c>
      <c r="F11" s="19">
        <v>0</v>
      </c>
      <c r="G11" s="19">
        <v>0</v>
      </c>
      <c r="H11" s="19">
        <v>35056</v>
      </c>
      <c r="I11" s="19">
        <v>0</v>
      </c>
      <c r="J11" s="19">
        <v>0</v>
      </c>
      <c r="K11" s="19">
        <v>0</v>
      </c>
      <c r="L11" s="19">
        <v>3496</v>
      </c>
      <c r="M11" s="19">
        <v>0</v>
      </c>
      <c r="N11" s="19">
        <v>0</v>
      </c>
      <c r="O11" s="168">
        <v>0</v>
      </c>
      <c r="P11" s="174">
        <f t="shared" si="0"/>
        <v>38930</v>
      </c>
      <c r="Q11" s="171">
        <f t="shared" si="1"/>
        <v>2.3268796740814415E-2</v>
      </c>
      <c r="R11" s="15"/>
      <c r="S11" s="16"/>
      <c r="V11" s="16"/>
    </row>
    <row r="12" spans="1:22" ht="21" x14ac:dyDescent="0.5">
      <c r="A12" s="20" t="s">
        <v>28</v>
      </c>
      <c r="B12" s="18">
        <v>5</v>
      </c>
      <c r="C12" s="19">
        <v>197</v>
      </c>
      <c r="D12" s="19">
        <v>122</v>
      </c>
      <c r="E12" s="19">
        <v>100</v>
      </c>
      <c r="F12" s="19">
        <v>42</v>
      </c>
      <c r="G12" s="19">
        <v>3</v>
      </c>
      <c r="H12" s="19">
        <v>4756</v>
      </c>
      <c r="I12" s="19">
        <v>277</v>
      </c>
      <c r="J12" s="19">
        <v>110</v>
      </c>
      <c r="K12" s="19">
        <v>1519</v>
      </c>
      <c r="L12" s="19">
        <v>253</v>
      </c>
      <c r="M12" s="19">
        <v>40</v>
      </c>
      <c r="N12" s="19">
        <v>191</v>
      </c>
      <c r="O12" s="168">
        <v>133</v>
      </c>
      <c r="P12" s="174">
        <f>SUM(B12:O12)</f>
        <v>7748</v>
      </c>
      <c r="Q12" s="171">
        <f t="shared" si="1"/>
        <v>4.6310464204425911E-3</v>
      </c>
      <c r="R12" s="7"/>
      <c r="S12" s="16"/>
      <c r="V12" s="16"/>
    </row>
    <row r="13" spans="1:22" ht="16.5" x14ac:dyDescent="0.35">
      <c r="A13" s="17" t="s">
        <v>29</v>
      </c>
      <c r="B13" s="18">
        <v>190</v>
      </c>
      <c r="C13" s="19">
        <v>828</v>
      </c>
      <c r="D13" s="19">
        <v>725</v>
      </c>
      <c r="E13" s="19">
        <v>0</v>
      </c>
      <c r="F13" s="19">
        <v>204</v>
      </c>
      <c r="G13" s="19">
        <v>59</v>
      </c>
      <c r="H13" s="19">
        <v>0</v>
      </c>
      <c r="I13" s="19">
        <v>1965</v>
      </c>
      <c r="J13" s="19">
        <v>601</v>
      </c>
      <c r="K13" s="19">
        <v>9225</v>
      </c>
      <c r="L13" s="19">
        <v>0</v>
      </c>
      <c r="M13" s="19">
        <v>207</v>
      </c>
      <c r="N13" s="19">
        <v>1737</v>
      </c>
      <c r="O13" s="168">
        <v>1032</v>
      </c>
      <c r="P13" s="174">
        <f>SUM(B13:O13)</f>
        <v>16773</v>
      </c>
      <c r="Q13" s="171">
        <f t="shared" si="1"/>
        <v>1.0025366754011821E-2</v>
      </c>
    </row>
    <row r="14" spans="1:22" ht="21.5" thickBot="1" x14ac:dyDescent="0.55000000000000004">
      <c r="A14" s="21" t="s">
        <v>30</v>
      </c>
      <c r="B14" s="22">
        <v>0</v>
      </c>
      <c r="C14" s="23">
        <v>0</v>
      </c>
      <c r="D14" s="23">
        <v>0</v>
      </c>
      <c r="E14" s="23">
        <v>402</v>
      </c>
      <c r="F14" s="23">
        <v>0</v>
      </c>
      <c r="G14" s="23">
        <v>0</v>
      </c>
      <c r="H14" s="23">
        <v>25582</v>
      </c>
      <c r="I14" s="23">
        <v>0</v>
      </c>
      <c r="J14" s="23">
        <v>0</v>
      </c>
      <c r="K14" s="23">
        <v>0</v>
      </c>
      <c r="L14" s="23">
        <v>1642</v>
      </c>
      <c r="M14" s="23">
        <v>0</v>
      </c>
      <c r="N14" s="23">
        <v>0</v>
      </c>
      <c r="O14" s="169">
        <v>0</v>
      </c>
      <c r="P14" s="175">
        <f>SUM(B14:O14)</f>
        <v>27626</v>
      </c>
      <c r="Q14" s="172">
        <f t="shared" si="1"/>
        <v>1.6512298452651914E-2</v>
      </c>
      <c r="R14" s="7"/>
      <c r="V14" s="16"/>
    </row>
    <row r="15" spans="1:22" ht="21.5" thickBot="1" x14ac:dyDescent="0.55000000000000004">
      <c r="A15" s="24" t="s">
        <v>31</v>
      </c>
      <c r="B15" s="25">
        <f t="shared" ref="B15:Q15" si="2">SUM(B6:B14)</f>
        <v>7210</v>
      </c>
      <c r="C15" s="26">
        <f t="shared" si="2"/>
        <v>37858</v>
      </c>
      <c r="D15" s="26">
        <f t="shared" si="2"/>
        <v>20659</v>
      </c>
      <c r="E15" s="26">
        <f t="shared" si="2"/>
        <v>11316</v>
      </c>
      <c r="F15" s="26">
        <f t="shared" si="2"/>
        <v>11210</v>
      </c>
      <c r="G15" s="26">
        <f t="shared" si="2"/>
        <v>4425</v>
      </c>
      <c r="H15" s="26">
        <f t="shared" si="2"/>
        <v>994335</v>
      </c>
      <c r="I15" s="26">
        <f t="shared" si="2"/>
        <v>63068</v>
      </c>
      <c r="J15" s="26">
        <f t="shared" si="2"/>
        <v>22429</v>
      </c>
      <c r="K15" s="26">
        <f t="shared" si="2"/>
        <v>254387</v>
      </c>
      <c r="L15" s="26">
        <f t="shared" si="2"/>
        <v>92160</v>
      </c>
      <c r="M15" s="26">
        <f t="shared" si="2"/>
        <v>20329</v>
      </c>
      <c r="N15" s="26">
        <f t="shared" si="2"/>
        <v>47188</v>
      </c>
      <c r="O15" s="26">
        <f t="shared" si="2"/>
        <v>86482</v>
      </c>
      <c r="P15" s="178">
        <f t="shared" si="2"/>
        <v>1673056</v>
      </c>
      <c r="Q15" s="179">
        <f t="shared" si="2"/>
        <v>0.99999999999999989</v>
      </c>
      <c r="R15" s="7"/>
      <c r="V15" s="16"/>
    </row>
    <row r="16" spans="1:22" ht="21.5" thickBot="1" x14ac:dyDescent="0.55000000000000004">
      <c r="A16" s="181" t="s">
        <v>32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3"/>
      <c r="Q16" s="184"/>
      <c r="R16" s="7"/>
      <c r="V16" s="16"/>
    </row>
    <row r="17" spans="1:22" s="28" customFormat="1" ht="21.5" thickBot="1" x14ac:dyDescent="0.4">
      <c r="A17" s="32"/>
      <c r="B17" s="33" t="s">
        <v>33</v>
      </c>
      <c r="C17" s="34">
        <v>8870</v>
      </c>
      <c r="D17" s="35" t="s">
        <v>34</v>
      </c>
      <c r="E17" s="36">
        <v>119649</v>
      </c>
      <c r="F17" s="35" t="s">
        <v>35</v>
      </c>
      <c r="G17" s="36">
        <v>16</v>
      </c>
      <c r="H17" s="35" t="s">
        <v>36</v>
      </c>
      <c r="I17" s="36">
        <v>7433</v>
      </c>
      <c r="J17" s="35" t="s">
        <v>37</v>
      </c>
      <c r="K17" s="36">
        <v>132363</v>
      </c>
      <c r="L17" s="35" t="s">
        <v>38</v>
      </c>
      <c r="M17" s="37">
        <v>0</v>
      </c>
      <c r="N17" s="35" t="s">
        <v>39</v>
      </c>
      <c r="O17" s="34">
        <v>68851</v>
      </c>
      <c r="P17" s="38">
        <f>E17+G17+I17+K17+M17+O17+C17</f>
        <v>337182</v>
      </c>
      <c r="Q17" s="39"/>
      <c r="R17" s="27"/>
    </row>
    <row r="18" spans="1:22" ht="16.5" thickBot="1" x14ac:dyDescent="0.45">
      <c r="A18" s="41"/>
      <c r="B18" s="41"/>
      <c r="C18" s="41"/>
      <c r="D18" s="42"/>
      <c r="E18" s="43"/>
      <c r="F18" s="42"/>
      <c r="G18" s="42"/>
      <c r="H18" s="42"/>
      <c r="I18" s="42"/>
      <c r="J18" s="42"/>
      <c r="K18" s="42"/>
      <c r="L18" s="44"/>
      <c r="M18" s="44"/>
      <c r="N18" s="44"/>
      <c r="O18" s="45" t="s">
        <v>40</v>
      </c>
      <c r="P18" s="46">
        <f>SUM(P15:P17)</f>
        <v>2010238</v>
      </c>
      <c r="Q18" s="47"/>
    </row>
    <row r="19" spans="1:22" x14ac:dyDescent="0.3">
      <c r="T19" s="40"/>
    </row>
    <row r="20" spans="1:22" ht="16" x14ac:dyDescent="0.4">
      <c r="A20" s="48" t="s">
        <v>41</v>
      </c>
      <c r="B20" s="28"/>
      <c r="D20" s="44"/>
      <c r="E20" s="49"/>
      <c r="F20" s="44"/>
      <c r="G20" s="44"/>
      <c r="H20" s="50"/>
      <c r="I20" s="44"/>
      <c r="J20" s="44"/>
      <c r="K20" s="44"/>
      <c r="L20" s="44"/>
      <c r="M20" s="44"/>
      <c r="N20" s="44"/>
      <c r="O20" s="44" t="s">
        <v>42</v>
      </c>
      <c r="P20" s="44"/>
      <c r="Q20" s="47"/>
      <c r="R20" s="1" t="s">
        <v>42</v>
      </c>
    </row>
    <row r="21" spans="1:22" ht="16" x14ac:dyDescent="0.4">
      <c r="A21" s="48" t="s">
        <v>43</v>
      </c>
      <c r="B21" s="28"/>
      <c r="C21" s="47"/>
      <c r="D21" s="44"/>
      <c r="E21" s="49"/>
      <c r="F21" s="44"/>
      <c r="G21" s="44"/>
      <c r="H21" s="50"/>
      <c r="I21" s="44"/>
      <c r="J21" s="44"/>
      <c r="K21" s="44"/>
      <c r="L21" s="44"/>
      <c r="M21" s="44"/>
      <c r="N21" s="44"/>
      <c r="O21" s="44" t="s">
        <v>42</v>
      </c>
      <c r="P21" s="44"/>
      <c r="Q21" s="47"/>
      <c r="T21" s="40"/>
    </row>
    <row r="22" spans="1:22" x14ac:dyDescent="0.3">
      <c r="V22" s="51"/>
    </row>
    <row r="23" spans="1:22" ht="16" x14ac:dyDescent="0.4">
      <c r="A23" s="52"/>
      <c r="B23" s="47"/>
      <c r="C23" s="47"/>
      <c r="D23" s="44"/>
      <c r="E23" s="49"/>
      <c r="F23" s="44"/>
      <c r="G23" s="44"/>
      <c r="H23" s="50"/>
      <c r="I23" s="44"/>
      <c r="J23" s="44"/>
      <c r="K23" s="44"/>
      <c r="L23" s="44"/>
      <c r="M23" s="44"/>
      <c r="N23" s="44"/>
      <c r="O23" s="44" t="s">
        <v>42</v>
      </c>
      <c r="P23" s="44"/>
      <c r="Q23" s="47"/>
    </row>
    <row r="24" spans="1:22" ht="21.65" customHeight="1" x14ac:dyDescent="0.5">
      <c r="B24" s="201" t="s">
        <v>44</v>
      </c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3"/>
      <c r="Q24"/>
      <c r="R24" s="53"/>
    </row>
    <row r="25" spans="1:22" ht="58.5" customHeight="1" x14ac:dyDescent="0.3">
      <c r="B25" s="214" t="s">
        <v>45</v>
      </c>
      <c r="C25" s="215"/>
      <c r="D25" s="54" t="s">
        <v>46</v>
      </c>
      <c r="E25" s="54" t="s">
        <v>22</v>
      </c>
      <c r="F25" s="54" t="s">
        <v>47</v>
      </c>
      <c r="G25" s="54" t="s">
        <v>24</v>
      </c>
      <c r="H25" s="55" t="s">
        <v>48</v>
      </c>
      <c r="I25" s="55" t="s">
        <v>26</v>
      </c>
      <c r="J25" s="56" t="s">
        <v>27</v>
      </c>
      <c r="K25" s="57" t="s">
        <v>49</v>
      </c>
      <c r="L25" s="58" t="s">
        <v>50</v>
      </c>
      <c r="M25" s="59" t="s">
        <v>51</v>
      </c>
      <c r="N25" s="60" t="s">
        <v>52</v>
      </c>
      <c r="O25" s="57" t="s">
        <v>53</v>
      </c>
      <c r="P25" s="61" t="s">
        <v>54</v>
      </c>
    </row>
    <row r="26" spans="1:22" ht="18.649999999999999" customHeight="1" x14ac:dyDescent="0.3">
      <c r="B26" s="216" t="s">
        <v>55</v>
      </c>
      <c r="C26" s="217"/>
      <c r="D26" s="62" t="s">
        <v>56</v>
      </c>
      <c r="E26" s="63">
        <f>E6+H6+L6</f>
        <v>110647</v>
      </c>
      <c r="F26" s="63">
        <f>E7+H7+L7</f>
        <v>188771</v>
      </c>
      <c r="G26" s="63">
        <f>E8+H8+L8</f>
        <v>347242</v>
      </c>
      <c r="H26" s="63">
        <f>E9+H9+L9</f>
        <v>280006</v>
      </c>
      <c r="I26" s="63">
        <f>E10+H10+L10</f>
        <v>99480</v>
      </c>
      <c r="J26" s="64">
        <f>E11+H11+L11</f>
        <v>38930</v>
      </c>
      <c r="K26" s="65">
        <f>E26+F26+G26+H26+I26+J26</f>
        <v>1065076</v>
      </c>
      <c r="L26" s="66">
        <f>IF(K26=0,0,((K26/K29)))</f>
        <v>0.65708562294366923</v>
      </c>
      <c r="M26" s="67">
        <f>E12+H12+L12</f>
        <v>5109</v>
      </c>
      <c r="N26" s="68">
        <f>IF(M26=0,0,(M26/M$29))</f>
        <v>0.65939597315436238</v>
      </c>
      <c r="O26" s="69">
        <f>K26+M26</f>
        <v>1070185</v>
      </c>
      <c r="P26" s="70">
        <f>IF(O26=0,0,(O26/O$29))</f>
        <v>0.6570966139586174</v>
      </c>
    </row>
    <row r="27" spans="1:22" ht="44.15" customHeight="1" x14ac:dyDescent="0.5">
      <c r="B27" s="218" t="s">
        <v>57</v>
      </c>
      <c r="C27" s="219"/>
      <c r="D27" s="71" t="s">
        <v>58</v>
      </c>
      <c r="E27" s="72">
        <f>B6+D6+I6+J6+N6</f>
        <v>86177</v>
      </c>
      <c r="F27" s="73">
        <f>N7+B7+D7+I7+J7</f>
        <v>68454</v>
      </c>
      <c r="G27" s="72">
        <f>N8</f>
        <v>0</v>
      </c>
      <c r="H27" s="72">
        <f>D9+J9+N9</f>
        <v>0</v>
      </c>
      <c r="I27" s="72">
        <f>B10+D10+I10+J10+N10</f>
        <v>0</v>
      </c>
      <c r="J27" s="74">
        <v>0</v>
      </c>
      <c r="K27" s="75">
        <f>E27+F27+G27+H27+I27+J27</f>
        <v>154631</v>
      </c>
      <c r="L27" s="76">
        <f>IF(K27=0,0,((K27/K29)))</f>
        <v>9.5397705855171391E-2</v>
      </c>
      <c r="M27" s="77">
        <f>B12+D12+I12+J12+N12</f>
        <v>705</v>
      </c>
      <c r="N27" s="78">
        <f>IF(M27=0,0,(M27/M$29))</f>
        <v>9.0991223541559113E-2</v>
      </c>
      <c r="O27" s="79">
        <f>K27+M27</f>
        <v>155336</v>
      </c>
      <c r="P27" s="80">
        <f>IF(O27=0,0,(O27/O$29))</f>
        <v>9.5376742923770935E-2</v>
      </c>
      <c r="Q27" s="81"/>
    </row>
    <row r="28" spans="1:22" ht="48" customHeight="1" x14ac:dyDescent="0.5">
      <c r="B28" s="220" t="s">
        <v>59</v>
      </c>
      <c r="C28" s="221"/>
      <c r="D28" s="82" t="s">
        <v>60</v>
      </c>
      <c r="E28" s="83">
        <f>K6</f>
        <v>0</v>
      </c>
      <c r="F28" s="84">
        <f>C7+F7+K7+G7+M7+O7</f>
        <v>141363</v>
      </c>
      <c r="G28" s="84">
        <f>K8</f>
        <v>0</v>
      </c>
      <c r="H28" s="84">
        <f>C9+F9+K9+M9+G9+O9</f>
        <v>104734</v>
      </c>
      <c r="I28" s="84">
        <f>C10+F10+G10+K10+M10+O10</f>
        <v>155105</v>
      </c>
      <c r="J28" s="85">
        <v>0</v>
      </c>
      <c r="K28" s="86">
        <f>E28+F28+G28+H28+I28+J28</f>
        <v>401202</v>
      </c>
      <c r="L28" s="87">
        <f>IF(K28=0,0,((K28/K29)))</f>
        <v>0.24751667120115936</v>
      </c>
      <c r="M28" s="88">
        <f>C12+F12+G12+K12+M12+O12</f>
        <v>1934</v>
      </c>
      <c r="N28" s="89">
        <f>IF(M28=0,0,(M28/M$29))</f>
        <v>0.24961280330407848</v>
      </c>
      <c r="O28" s="75">
        <f>K28+M28</f>
        <v>403136</v>
      </c>
      <c r="P28" s="76">
        <f>IF(O28=0,0,(O28/O$29))</f>
        <v>0.24752664311761163</v>
      </c>
      <c r="Q28" s="81"/>
    </row>
    <row r="29" spans="1:22" ht="21.65" customHeight="1" x14ac:dyDescent="0.5">
      <c r="B29" s="90"/>
      <c r="C29" s="91"/>
      <c r="D29" s="92" t="s">
        <v>61</v>
      </c>
      <c r="E29" s="93">
        <f t="shared" ref="E29:J29" si="3">SUM(E26:E28)</f>
        <v>196824</v>
      </c>
      <c r="F29" s="93">
        <f t="shared" si="3"/>
        <v>398588</v>
      </c>
      <c r="G29" s="93">
        <f t="shared" si="3"/>
        <v>347242</v>
      </c>
      <c r="H29" s="94">
        <f t="shared" si="3"/>
        <v>384740</v>
      </c>
      <c r="I29" s="95">
        <f t="shared" si="3"/>
        <v>254585</v>
      </c>
      <c r="J29" s="95">
        <f t="shared" si="3"/>
        <v>38930</v>
      </c>
      <c r="K29" s="96">
        <f>SUM(E29:J29)</f>
        <v>1620909</v>
      </c>
      <c r="L29" s="97">
        <f>SUM(L26:L28)</f>
        <v>1</v>
      </c>
      <c r="M29" s="96">
        <f>SUM(M26:M28)</f>
        <v>7748</v>
      </c>
      <c r="N29" s="98">
        <f>SUM(N26:N28)</f>
        <v>1</v>
      </c>
      <c r="O29" s="96">
        <f>K29+M29</f>
        <v>1628657</v>
      </c>
      <c r="P29" s="98">
        <f>SUM(P26:P28)</f>
        <v>1</v>
      </c>
      <c r="Q29" s="81"/>
    </row>
    <row r="30" spans="1:22" x14ac:dyDescent="0.3">
      <c r="A30" s="99"/>
      <c r="B30" s="100"/>
      <c r="C30" s="100"/>
      <c r="G30" s="40"/>
    </row>
    <row r="31" spans="1:22" ht="21" customHeight="1" x14ac:dyDescent="0.5">
      <c r="B31" s="53"/>
      <c r="D31" s="101"/>
      <c r="E31" s="201" t="s">
        <v>62</v>
      </c>
      <c r="F31" s="202"/>
      <c r="G31" s="202"/>
      <c r="H31" s="202"/>
      <c r="I31" s="202"/>
      <c r="J31" s="202"/>
      <c r="K31" s="202"/>
      <c r="L31" s="203"/>
      <c r="M31"/>
      <c r="N31" s="102"/>
      <c r="O31" s="53"/>
      <c r="P31" s="53"/>
      <c r="Q31" s="53"/>
      <c r="R31" s="53"/>
    </row>
    <row r="32" spans="1:22" ht="73" customHeight="1" x14ac:dyDescent="0.3">
      <c r="E32" s="222" t="s">
        <v>63</v>
      </c>
      <c r="F32" s="223"/>
      <c r="G32" s="224"/>
      <c r="H32" s="199" t="s">
        <v>46</v>
      </c>
      <c r="I32" s="54" t="s">
        <v>64</v>
      </c>
      <c r="J32" s="200" t="s">
        <v>65</v>
      </c>
      <c r="K32" s="57" t="s">
        <v>66</v>
      </c>
      <c r="L32" s="58" t="s">
        <v>67</v>
      </c>
    </row>
    <row r="33" spans="1:18" ht="36" customHeight="1" x14ac:dyDescent="0.3">
      <c r="E33" s="225" t="s">
        <v>55</v>
      </c>
      <c r="F33" s="226"/>
      <c r="G33" s="227"/>
      <c r="H33" s="106" t="s">
        <v>56</v>
      </c>
      <c r="I33" s="107">
        <f>H13+E13+L13</f>
        <v>0</v>
      </c>
      <c r="J33" s="108">
        <f>H14+E14+L14</f>
        <v>27626</v>
      </c>
      <c r="K33" s="109">
        <f>I33+J33</f>
        <v>27626</v>
      </c>
      <c r="L33" s="110">
        <f>K33/K36</f>
        <v>0.62222122119867562</v>
      </c>
    </row>
    <row r="34" spans="1:18" ht="28" customHeight="1" x14ac:dyDescent="0.3">
      <c r="E34" s="228" t="s">
        <v>57</v>
      </c>
      <c r="F34" s="229"/>
      <c r="G34" s="230"/>
      <c r="H34" s="111" t="s">
        <v>58</v>
      </c>
      <c r="I34" s="112">
        <f>B13+D13+I13+J13+N13</f>
        <v>5218</v>
      </c>
      <c r="J34" s="113">
        <f>N14+B14+D14+I14+J14</f>
        <v>0</v>
      </c>
      <c r="K34" s="114">
        <f>SUM(I34:J34)</f>
        <v>5218</v>
      </c>
      <c r="L34" s="115">
        <f>K34/K36</f>
        <v>0.11752516948579923</v>
      </c>
    </row>
    <row r="35" spans="1:18" ht="32.5" customHeight="1" x14ac:dyDescent="0.3">
      <c r="E35" s="231" t="s">
        <v>59</v>
      </c>
      <c r="F35" s="232"/>
      <c r="G35" s="233"/>
      <c r="H35" s="116" t="s">
        <v>60</v>
      </c>
      <c r="I35" s="117">
        <f>C13+F13+G13+K13+M13+O13</f>
        <v>11555</v>
      </c>
      <c r="J35" s="118">
        <f>C14+F14+G14+K14+M14+N14+O14</f>
        <v>0</v>
      </c>
      <c r="K35" s="119">
        <f>I35+J35</f>
        <v>11555</v>
      </c>
      <c r="L35" s="115">
        <f>K35/K36</f>
        <v>0.2602536093155251</v>
      </c>
    </row>
    <row r="36" spans="1:18" ht="14.5" x14ac:dyDescent="0.35">
      <c r="E36" s="234" t="s">
        <v>61</v>
      </c>
      <c r="F36" s="235"/>
      <c r="G36" s="235"/>
      <c r="H36" s="236"/>
      <c r="I36" s="95">
        <f>I33+I34+I35</f>
        <v>16773</v>
      </c>
      <c r="J36" s="95">
        <f>J33+J34+J35</f>
        <v>27626</v>
      </c>
      <c r="K36" s="96">
        <f>SUM(I36:J36)</f>
        <v>44399</v>
      </c>
      <c r="L36" s="120">
        <f>SUM(L33:L35)</f>
        <v>1</v>
      </c>
    </row>
    <row r="37" spans="1:18" x14ac:dyDescent="0.3">
      <c r="A37" s="99"/>
      <c r="K37" s="40"/>
      <c r="Q37" s="16"/>
    </row>
    <row r="38" spans="1:18" x14ac:dyDescent="0.3">
      <c r="A38" s="1" t="s">
        <v>68</v>
      </c>
    </row>
    <row r="39" spans="1:18" ht="18.5" x14ac:dyDescent="0.45">
      <c r="A39" s="99" t="s">
        <v>69</v>
      </c>
      <c r="Q39" s="121"/>
    </row>
    <row r="40" spans="1:18" ht="19.5" customHeight="1" x14ac:dyDescent="0.55000000000000004">
      <c r="A40" s="205" t="s">
        <v>0</v>
      </c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</row>
    <row r="41" spans="1:18" ht="21" x14ac:dyDescent="0.5">
      <c r="A41" s="209" t="s">
        <v>70</v>
      </c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</row>
    <row r="42" spans="1:18" ht="21" x14ac:dyDescent="0.5">
      <c r="A42" s="237" t="str">
        <f>A63&amp;" to "&amp;A2</f>
        <v>November 1, 2024 to December 1, 2024</v>
      </c>
      <c r="B42" s="237"/>
      <c r="C42" s="237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</row>
    <row r="43" spans="1:18" ht="21" x14ac:dyDescent="0.5">
      <c r="A43" s="209" t="s">
        <v>71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</row>
    <row r="44" spans="1:18" ht="21" x14ac:dyDescent="0.5">
      <c r="A44" s="122" t="s">
        <v>3</v>
      </c>
      <c r="B44" s="3">
        <v>1</v>
      </c>
      <c r="C44" s="4">
        <v>3</v>
      </c>
      <c r="D44" s="4">
        <v>5</v>
      </c>
      <c r="E44" s="4">
        <v>7</v>
      </c>
      <c r="F44" s="5" t="s">
        <v>4</v>
      </c>
      <c r="G44" s="4">
        <v>29</v>
      </c>
      <c r="H44" s="4">
        <v>13</v>
      </c>
      <c r="I44" s="4">
        <v>15</v>
      </c>
      <c r="J44" s="4">
        <v>17</v>
      </c>
      <c r="K44" s="4">
        <v>19</v>
      </c>
      <c r="L44" s="4">
        <v>21</v>
      </c>
      <c r="M44" s="4">
        <v>23</v>
      </c>
      <c r="N44" s="4">
        <v>25</v>
      </c>
      <c r="O44" s="6">
        <v>27</v>
      </c>
      <c r="P44" s="210" t="s">
        <v>72</v>
      </c>
      <c r="R44" s="123"/>
    </row>
    <row r="45" spans="1:18" ht="33" thickBot="1" x14ac:dyDescent="0.55000000000000004">
      <c r="A45" s="124" t="s">
        <v>7</v>
      </c>
      <c r="B45" s="125" t="s">
        <v>8</v>
      </c>
      <c r="C45" s="126" t="s">
        <v>9</v>
      </c>
      <c r="D45" s="126" t="s">
        <v>10</v>
      </c>
      <c r="E45" s="126" t="s">
        <v>11</v>
      </c>
      <c r="F45" s="127" t="s">
        <v>12</v>
      </c>
      <c r="G45" s="126" t="s">
        <v>13</v>
      </c>
      <c r="H45" s="126" t="s">
        <v>14</v>
      </c>
      <c r="I45" s="126" t="s">
        <v>15</v>
      </c>
      <c r="J45" s="126" t="s">
        <v>16</v>
      </c>
      <c r="K45" s="126" t="s">
        <v>17</v>
      </c>
      <c r="L45" s="126" t="s">
        <v>18</v>
      </c>
      <c r="M45" s="126" t="s">
        <v>19</v>
      </c>
      <c r="N45" s="126" t="s">
        <v>20</v>
      </c>
      <c r="O45" s="128" t="s">
        <v>21</v>
      </c>
      <c r="P45" s="211"/>
      <c r="R45" s="123"/>
    </row>
    <row r="46" spans="1:18" ht="14.5" x14ac:dyDescent="0.35">
      <c r="A46" s="130" t="s">
        <v>22</v>
      </c>
      <c r="B46" s="151">
        <f t="shared" ref="B46:P46" si="4">IF(B67=0,0,(B6-B67)/B67)</f>
        <v>-1.1671335200746966E-2</v>
      </c>
      <c r="C46" s="151">
        <f t="shared" si="4"/>
        <v>0</v>
      </c>
      <c r="D46" s="151">
        <f t="shared" si="4"/>
        <v>-2.1370796083439763E-2</v>
      </c>
      <c r="E46" s="151">
        <f t="shared" si="4"/>
        <v>-2.6479750778816199E-2</v>
      </c>
      <c r="F46" s="151">
        <f t="shared" si="4"/>
        <v>0</v>
      </c>
      <c r="G46" s="151">
        <f t="shared" si="4"/>
        <v>0</v>
      </c>
      <c r="H46" s="151">
        <f t="shared" si="4"/>
        <v>-1.9726146589425959E-2</v>
      </c>
      <c r="I46" s="151">
        <f t="shared" si="4"/>
        <v>-2.1340358169997825E-2</v>
      </c>
      <c r="J46" s="151">
        <f t="shared" si="4"/>
        <v>-1.3586166811973263E-2</v>
      </c>
      <c r="K46" s="151">
        <f t="shared" si="4"/>
        <v>0</v>
      </c>
      <c r="L46" s="151">
        <f t="shared" si="4"/>
        <v>-1.0005118898040857E-2</v>
      </c>
      <c r="M46" s="151">
        <f t="shared" si="4"/>
        <v>0</v>
      </c>
      <c r="N46" s="151">
        <f t="shared" si="4"/>
        <v>-1.7869992804029743E-2</v>
      </c>
      <c r="O46" s="152">
        <f t="shared" si="4"/>
        <v>0</v>
      </c>
      <c r="P46" s="146">
        <f t="shared" si="4"/>
        <v>-1.8495708935686396E-2</v>
      </c>
    </row>
    <row r="47" spans="1:18" ht="21" x14ac:dyDescent="0.5">
      <c r="A47" s="130" t="s">
        <v>23</v>
      </c>
      <c r="B47" s="151">
        <f t="shared" ref="B47:P47" si="5">IF(B68=0,0,(B7-B68)/B68)</f>
        <v>-1.7314487632508833E-2</v>
      </c>
      <c r="C47" s="151">
        <f t="shared" si="5"/>
        <v>-1.3878905170030412E-2</v>
      </c>
      <c r="D47" s="151">
        <f t="shared" si="5"/>
        <v>-2.9291632629244953E-2</v>
      </c>
      <c r="E47" s="151">
        <f t="shared" si="5"/>
        <v>-2.1097046413502109E-2</v>
      </c>
      <c r="F47" s="151">
        <f t="shared" si="5"/>
        <v>-1.3853904282115869E-2</v>
      </c>
      <c r="G47" s="151">
        <f t="shared" si="5"/>
        <v>-2.7283511269276393E-2</v>
      </c>
      <c r="H47" s="151">
        <f t="shared" si="5"/>
        <v>-2.4873866760741624E-2</v>
      </c>
      <c r="I47" s="151">
        <f t="shared" si="5"/>
        <v>-1.8867924528301886E-2</v>
      </c>
      <c r="J47" s="151">
        <f t="shared" si="5"/>
        <v>-2.1043771043771045E-2</v>
      </c>
      <c r="K47" s="151">
        <f t="shared" si="5"/>
        <v>-1.6665356497130728E-2</v>
      </c>
      <c r="L47" s="151">
        <f t="shared" si="5"/>
        <v>1.0576850948916061E-2</v>
      </c>
      <c r="M47" s="151">
        <f t="shared" si="5"/>
        <v>-1.0023459159735551E-2</v>
      </c>
      <c r="N47" s="151">
        <f t="shared" si="5"/>
        <v>-2.2771104720013535E-2</v>
      </c>
      <c r="O47" s="152">
        <f t="shared" si="5"/>
        <v>-1.0671248671746061E-2</v>
      </c>
      <c r="P47" s="146">
        <f t="shared" si="5"/>
        <v>-1.940581977779746E-2</v>
      </c>
      <c r="R47" s="129"/>
    </row>
    <row r="48" spans="1:18" ht="21" x14ac:dyDescent="0.5">
      <c r="A48" s="130" t="s">
        <v>24</v>
      </c>
      <c r="B48" s="151">
        <f t="shared" ref="B48:P48" si="6">IF(B69=0,0,(B8-B69)/B69)</f>
        <v>0</v>
      </c>
      <c r="C48" s="151">
        <f t="shared" si="6"/>
        <v>0</v>
      </c>
      <c r="D48" s="151">
        <f t="shared" si="6"/>
        <v>0</v>
      </c>
      <c r="E48" s="151">
        <f t="shared" si="6"/>
        <v>-3.1120331950207467E-3</v>
      </c>
      <c r="F48" s="151">
        <f t="shared" si="6"/>
        <v>0</v>
      </c>
      <c r="G48" s="151">
        <f t="shared" si="6"/>
        <v>0</v>
      </c>
      <c r="H48" s="151">
        <f t="shared" si="6"/>
        <v>-1.9717737422763604E-2</v>
      </c>
      <c r="I48" s="151">
        <f t="shared" si="6"/>
        <v>0</v>
      </c>
      <c r="J48" s="151">
        <f t="shared" si="6"/>
        <v>0</v>
      </c>
      <c r="K48" s="151">
        <f t="shared" si="6"/>
        <v>0</v>
      </c>
      <c r="L48" s="151">
        <f t="shared" si="6"/>
        <v>2.9898804047838085E-2</v>
      </c>
      <c r="M48" s="151">
        <f t="shared" si="6"/>
        <v>0</v>
      </c>
      <c r="N48" s="151">
        <f t="shared" si="6"/>
        <v>0</v>
      </c>
      <c r="O48" s="152">
        <f t="shared" si="6"/>
        <v>0</v>
      </c>
      <c r="P48" s="146">
        <f t="shared" si="6"/>
        <v>-1.7841889407438836E-2</v>
      </c>
      <c r="R48" s="129"/>
    </row>
    <row r="49" spans="1:18" ht="21" x14ac:dyDescent="0.5">
      <c r="A49" s="130" t="s">
        <v>25</v>
      </c>
      <c r="B49" s="151">
        <f t="shared" ref="B49:P49" si="7">IF(B70=0,0,(B9-B70)/B70)</f>
        <v>0</v>
      </c>
      <c r="C49" s="151">
        <f t="shared" si="7"/>
        <v>0</v>
      </c>
      <c r="D49" s="151">
        <f t="shared" si="7"/>
        <v>0</v>
      </c>
      <c r="E49" s="151">
        <f t="shared" si="7"/>
        <v>-5.2310374891020054E-3</v>
      </c>
      <c r="F49" s="151">
        <f t="shared" si="7"/>
        <v>0</v>
      </c>
      <c r="G49" s="151">
        <f t="shared" si="7"/>
        <v>0</v>
      </c>
      <c r="H49" s="151">
        <f t="shared" si="7"/>
        <v>-2.4177841872082304E-2</v>
      </c>
      <c r="I49" s="151">
        <f t="shared" si="7"/>
        <v>0</v>
      </c>
      <c r="J49" s="151">
        <f t="shared" si="7"/>
        <v>0</v>
      </c>
      <c r="K49" s="151">
        <f t="shared" si="7"/>
        <v>-1.8967955863205911E-2</v>
      </c>
      <c r="L49" s="151">
        <f t="shared" si="7"/>
        <v>2.5895663104965432E-2</v>
      </c>
      <c r="M49" s="151">
        <f t="shared" si="7"/>
        <v>0</v>
      </c>
      <c r="N49" s="151">
        <f t="shared" si="7"/>
        <v>0</v>
      </c>
      <c r="O49" s="152">
        <f t="shared" si="7"/>
        <v>0</v>
      </c>
      <c r="P49" s="146">
        <f t="shared" si="7"/>
        <v>-2.0678911786267004E-2</v>
      </c>
      <c r="R49" s="129"/>
    </row>
    <row r="50" spans="1:18" ht="21" x14ac:dyDescent="0.5">
      <c r="A50" s="130" t="s">
        <v>26</v>
      </c>
      <c r="B50" s="151">
        <f t="shared" ref="B50:P50" si="8">IF(B71=0,0,(B10-B71)/B71)</f>
        <v>0</v>
      </c>
      <c r="C50" s="151">
        <f t="shared" si="8"/>
        <v>-1.7987284850364396E-2</v>
      </c>
      <c r="D50" s="151">
        <f t="shared" si="8"/>
        <v>0</v>
      </c>
      <c r="E50" s="151">
        <f t="shared" si="8"/>
        <v>-3.0577576443941108E-2</v>
      </c>
      <c r="F50" s="151">
        <f t="shared" si="8"/>
        <v>-2.4897741419171261E-2</v>
      </c>
      <c r="G50" s="151">
        <f t="shared" si="8"/>
        <v>-1.4500258933195235E-2</v>
      </c>
      <c r="H50" s="151">
        <f t="shared" si="8"/>
        <v>-2.8043415263837298E-2</v>
      </c>
      <c r="I50" s="151">
        <f t="shared" si="8"/>
        <v>0</v>
      </c>
      <c r="J50" s="151">
        <f t="shared" si="8"/>
        <v>0</v>
      </c>
      <c r="K50" s="151">
        <f t="shared" si="8"/>
        <v>-2.115004999102725E-2</v>
      </c>
      <c r="L50" s="151">
        <f t="shared" si="8"/>
        <v>-1.6866086802949359E-2</v>
      </c>
      <c r="M50" s="151">
        <f t="shared" si="8"/>
        <v>-1.1081600879201393E-2</v>
      </c>
      <c r="N50" s="151">
        <f t="shared" si="8"/>
        <v>0</v>
      </c>
      <c r="O50" s="152">
        <f t="shared" si="8"/>
        <v>-1.5166595573249918E-2</v>
      </c>
      <c r="P50" s="146">
        <f t="shared" si="8"/>
        <v>-2.1320027217056021E-2</v>
      </c>
      <c r="R50" s="129"/>
    </row>
    <row r="51" spans="1:18" ht="21" x14ac:dyDescent="0.5">
      <c r="A51" s="130" t="s">
        <v>27</v>
      </c>
      <c r="B51" s="151">
        <f t="shared" ref="B51:P51" si="9">IF(B72=0,0,(B11-B72)/B72)</f>
        <v>0</v>
      </c>
      <c r="C51" s="151">
        <f t="shared" si="9"/>
        <v>0</v>
      </c>
      <c r="D51" s="151">
        <f t="shared" si="9"/>
        <v>0</v>
      </c>
      <c r="E51" s="151">
        <f t="shared" si="9"/>
        <v>-2.3255813953488372E-2</v>
      </c>
      <c r="F51" s="151">
        <f t="shared" si="9"/>
        <v>0</v>
      </c>
      <c r="G51" s="151">
        <f t="shared" si="9"/>
        <v>0</v>
      </c>
      <c r="H51" s="151">
        <f t="shared" si="9"/>
        <v>-2.2747546833184657E-2</v>
      </c>
      <c r="I51" s="151">
        <f t="shared" si="9"/>
        <v>0</v>
      </c>
      <c r="J51" s="151">
        <f t="shared" si="9"/>
        <v>0</v>
      </c>
      <c r="K51" s="151">
        <f t="shared" si="9"/>
        <v>0</v>
      </c>
      <c r="L51" s="151">
        <f t="shared" si="9"/>
        <v>1.627906976744186E-2</v>
      </c>
      <c r="M51" s="151">
        <f t="shared" si="9"/>
        <v>0</v>
      </c>
      <c r="N51" s="151">
        <f t="shared" si="9"/>
        <v>0</v>
      </c>
      <c r="O51" s="152">
        <f t="shared" si="9"/>
        <v>0</v>
      </c>
      <c r="P51" s="146">
        <f t="shared" si="9"/>
        <v>-1.9370765006675231E-2</v>
      </c>
      <c r="R51" s="129"/>
    </row>
    <row r="52" spans="1:18" ht="21" x14ac:dyDescent="0.5">
      <c r="A52" s="131" t="s">
        <v>28</v>
      </c>
      <c r="B52" s="151">
        <f t="shared" ref="B52:P52" si="10">IF(B73=0,0,(B12-B73)/B73)</f>
        <v>0.25</v>
      </c>
      <c r="C52" s="151">
        <f t="shared" si="10"/>
        <v>2.072538860103627E-2</v>
      </c>
      <c r="D52" s="151">
        <f t="shared" si="10"/>
        <v>5.1724137931034482E-2</v>
      </c>
      <c r="E52" s="151">
        <f t="shared" si="10"/>
        <v>-9.9009900990099011E-3</v>
      </c>
      <c r="F52" s="151">
        <f t="shared" si="10"/>
        <v>-6.6666666666666666E-2</v>
      </c>
      <c r="G52" s="151">
        <f t="shared" si="10"/>
        <v>-0.25</v>
      </c>
      <c r="H52" s="151">
        <f t="shared" si="10"/>
        <v>-3.1561800040724904E-2</v>
      </c>
      <c r="I52" s="151">
        <f t="shared" si="10"/>
        <v>-1.4234875444839857E-2</v>
      </c>
      <c r="J52" s="151">
        <f t="shared" si="10"/>
        <v>-2.6548672566371681E-2</v>
      </c>
      <c r="K52" s="151">
        <f t="shared" si="10"/>
        <v>-5.9442724458204331E-2</v>
      </c>
      <c r="L52" s="151">
        <f t="shared" si="10"/>
        <v>-7.8431372549019607E-3</v>
      </c>
      <c r="M52" s="151">
        <f t="shared" si="10"/>
        <v>-6.9767441860465115E-2</v>
      </c>
      <c r="N52" s="151">
        <f t="shared" si="10"/>
        <v>-6.3725490196078427E-2</v>
      </c>
      <c r="O52" s="152">
        <f t="shared" si="10"/>
        <v>7.575757575757576E-3</v>
      </c>
      <c r="P52" s="146">
        <f t="shared" si="10"/>
        <v>-3.3553698390919297E-2</v>
      </c>
      <c r="R52" s="129"/>
    </row>
    <row r="53" spans="1:18" ht="16.5" x14ac:dyDescent="0.35">
      <c r="A53" s="130" t="s">
        <v>29</v>
      </c>
      <c r="B53" s="151">
        <f t="shared" ref="B53:P53" si="11">IF(B74=0,0,(B13-B74)/B74)</f>
        <v>5.2910052910052907E-3</v>
      </c>
      <c r="C53" s="151">
        <f t="shared" si="11"/>
        <v>-9.5693779904306216E-3</v>
      </c>
      <c r="D53" s="151">
        <f t="shared" si="11"/>
        <v>-4.120879120879121E-3</v>
      </c>
      <c r="E53" s="151">
        <f t="shared" si="11"/>
        <v>0</v>
      </c>
      <c r="F53" s="151">
        <f t="shared" si="11"/>
        <v>-2.3923444976076555E-2</v>
      </c>
      <c r="G53" s="151">
        <f t="shared" si="11"/>
        <v>-6.3492063492063489E-2</v>
      </c>
      <c r="H53" s="151">
        <f t="shared" si="11"/>
        <v>-1</v>
      </c>
      <c r="I53" s="151">
        <f t="shared" si="11"/>
        <v>-2.5380710659898475E-3</v>
      </c>
      <c r="J53" s="151">
        <f t="shared" si="11"/>
        <v>-6.6115702479338841E-3</v>
      </c>
      <c r="K53" s="151">
        <f t="shared" si="11"/>
        <v>-7.103648692282854E-3</v>
      </c>
      <c r="L53" s="151">
        <f t="shared" si="11"/>
        <v>0</v>
      </c>
      <c r="M53" s="151">
        <f t="shared" si="11"/>
        <v>1.9704433497536946E-2</v>
      </c>
      <c r="N53" s="151">
        <f t="shared" si="11"/>
        <v>-1.0256410256410256E-2</v>
      </c>
      <c r="O53" s="152">
        <f t="shared" si="11"/>
        <v>-1.9342359767891683E-3</v>
      </c>
      <c r="P53" s="146">
        <f t="shared" si="11"/>
        <v>-6.5742714996446343E-3</v>
      </c>
    </row>
    <row r="54" spans="1:18" ht="21.5" thickBot="1" x14ac:dyDescent="0.55000000000000004">
      <c r="A54" s="132" t="s">
        <v>30</v>
      </c>
      <c r="B54" s="153">
        <f t="shared" ref="B54:P54" si="12">IF(B75=0,0,(B14-B75)/B75)</f>
        <v>0</v>
      </c>
      <c r="C54" s="153">
        <f t="shared" si="12"/>
        <v>0</v>
      </c>
      <c r="D54" s="153">
        <f t="shared" si="12"/>
        <v>0</v>
      </c>
      <c r="E54" s="153">
        <f t="shared" si="12"/>
        <v>2.4937655860349127E-3</v>
      </c>
      <c r="F54" s="153">
        <f t="shared" si="12"/>
        <v>0</v>
      </c>
      <c r="G54" s="153">
        <f t="shared" si="12"/>
        <v>0</v>
      </c>
      <c r="H54" s="153">
        <f t="shared" si="12"/>
        <v>-8.4880430991046852E-3</v>
      </c>
      <c r="I54" s="153">
        <f t="shared" si="12"/>
        <v>0</v>
      </c>
      <c r="J54" s="153">
        <f t="shared" si="12"/>
        <v>0</v>
      </c>
      <c r="K54" s="153">
        <f t="shared" si="12"/>
        <v>0</v>
      </c>
      <c r="L54" s="153">
        <f t="shared" si="12"/>
        <v>2.2415940224159402E-2</v>
      </c>
      <c r="M54" s="153">
        <f t="shared" si="12"/>
        <v>0</v>
      </c>
      <c r="N54" s="153">
        <f t="shared" si="12"/>
        <v>0</v>
      </c>
      <c r="O54" s="154">
        <f t="shared" si="12"/>
        <v>0</v>
      </c>
      <c r="P54" s="147">
        <f t="shared" si="12"/>
        <v>-6.54487917146145E-3</v>
      </c>
      <c r="R54" s="129"/>
    </row>
    <row r="55" spans="1:18" ht="21.5" thickBot="1" x14ac:dyDescent="0.55000000000000004">
      <c r="A55" s="133" t="s">
        <v>31</v>
      </c>
      <c r="B55" s="155">
        <f t="shared" ref="B55:P55" si="13">IF(B15=0,0,(B15-B76)/B76)</f>
        <v>-1.3274941836595045E-2</v>
      </c>
      <c r="C55" s="155">
        <f t="shared" si="13"/>
        <v>-1.5678219495072931E-2</v>
      </c>
      <c r="D55" s="155">
        <f t="shared" si="13"/>
        <v>-2.358445977880707E-2</v>
      </c>
      <c r="E55" s="155">
        <f t="shared" si="13"/>
        <v>-2.186878727634195E-2</v>
      </c>
      <c r="F55" s="155">
        <f t="shared" si="13"/>
        <v>-1.9676432006996064E-2</v>
      </c>
      <c r="G55" s="155">
        <f t="shared" si="13"/>
        <v>-2.2531477799867462E-2</v>
      </c>
      <c r="H55" s="155">
        <f t="shared" si="13"/>
        <v>-2.2305362726396726E-2</v>
      </c>
      <c r="I55" s="155">
        <f t="shared" si="13"/>
        <v>-1.9937530108312226E-2</v>
      </c>
      <c r="J55" s="155">
        <f t="shared" si="13"/>
        <v>-1.6185630318448985E-2</v>
      </c>
      <c r="K55" s="155">
        <f t="shared" si="13"/>
        <v>-1.8886626247666651E-2</v>
      </c>
      <c r="L55" s="155">
        <f t="shared" si="13"/>
        <v>4.7533906066024156E-3</v>
      </c>
      <c r="M55" s="155">
        <f t="shared" si="13"/>
        <v>-1.0417173733145111E-2</v>
      </c>
      <c r="N55" s="155">
        <f t="shared" si="13"/>
        <v>-2.079269557999585E-2</v>
      </c>
      <c r="O55" s="156">
        <f t="shared" si="13"/>
        <v>-1.2706204692048632E-2</v>
      </c>
      <c r="P55" s="148">
        <f t="shared" si="13"/>
        <v>-1.9288823549410829E-2</v>
      </c>
      <c r="R55" s="129"/>
    </row>
    <row r="56" spans="1:18" ht="21.5" thickBot="1" x14ac:dyDescent="0.55000000000000004">
      <c r="A56" s="29" t="s">
        <v>32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1"/>
      <c r="M56" s="30"/>
      <c r="N56" s="30"/>
      <c r="O56" s="31"/>
      <c r="P56" s="149"/>
      <c r="R56" s="129"/>
    </row>
    <row r="57" spans="1:18" ht="21.5" thickBot="1" x14ac:dyDescent="0.55000000000000004">
      <c r="A57" s="134"/>
      <c r="B57" s="135" t="s">
        <v>33</v>
      </c>
      <c r="C57" s="157">
        <f>(C17-C78)/C78</f>
        <v>-4.3775956897519359E-3</v>
      </c>
      <c r="D57" s="158" t="s">
        <v>34</v>
      </c>
      <c r="E57" s="157">
        <f>(E17-E78)/E78</f>
        <v>-1.4017305315203956E-2</v>
      </c>
      <c r="F57" s="159" t="s">
        <v>35</v>
      </c>
      <c r="G57" s="157">
        <f>(G17-G78)/G78</f>
        <v>-0.75384615384615383</v>
      </c>
      <c r="H57" s="158" t="s">
        <v>36</v>
      </c>
      <c r="I57" s="160">
        <f>(I17-I78)/I78</f>
        <v>5.9737667522098657E-2</v>
      </c>
      <c r="J57" s="159" t="s">
        <v>37</v>
      </c>
      <c r="K57" s="160">
        <f>(K17-K78)/K78</f>
        <v>-5.5820173395639567E-3</v>
      </c>
      <c r="L57" s="161" t="s">
        <v>38</v>
      </c>
      <c r="M57" s="162">
        <f>IF(M78=0,0,(M17-M78)/M78)</f>
        <v>0</v>
      </c>
      <c r="N57" s="163" t="s">
        <v>39</v>
      </c>
      <c r="O57" s="164">
        <f>(O17-O78)/O78</f>
        <v>-4.755709742700202E-3</v>
      </c>
      <c r="P57" s="150">
        <f>IF(P17=0,0,(P17-P78)/P78)</f>
        <v>-7.1903045721150452E-3</v>
      </c>
      <c r="R57" s="129"/>
    </row>
    <row r="58" spans="1:18" ht="15" thickBot="1" x14ac:dyDescent="0.4">
      <c r="A58" s="52"/>
      <c r="B58" s="136"/>
      <c r="C58" s="136"/>
      <c r="D58" s="136"/>
      <c r="E58" s="136"/>
      <c r="F58" s="136"/>
      <c r="G58" s="136"/>
      <c r="H58" s="137"/>
      <c r="I58" s="136"/>
      <c r="J58" s="136"/>
      <c r="K58" s="136"/>
      <c r="L58" s="136"/>
      <c r="M58" s="136"/>
      <c r="N58" s="136"/>
      <c r="O58" s="45" t="s">
        <v>40</v>
      </c>
      <c r="P58" s="148">
        <f>IF(P18=0,0,(P18-P79)/P79)</f>
        <v>-1.7280133907838634E-2</v>
      </c>
      <c r="Q58"/>
    </row>
    <row r="60" spans="1:18" x14ac:dyDescent="0.3">
      <c r="Q60" s="138"/>
    </row>
    <row r="61" spans="1:18" ht="16" x14ac:dyDescent="0.4">
      <c r="A61" s="52"/>
      <c r="B61" s="139"/>
      <c r="C61" s="139"/>
      <c r="D61" s="140"/>
      <c r="E61" s="141"/>
      <c r="F61" s="140"/>
      <c r="G61" s="140"/>
      <c r="H61" s="142"/>
      <c r="I61" s="140"/>
      <c r="J61" s="140"/>
      <c r="K61" s="140"/>
      <c r="L61" s="140"/>
      <c r="M61" s="140"/>
      <c r="N61" s="140"/>
      <c r="O61" s="140"/>
      <c r="P61" s="140"/>
      <c r="Q61" s="143"/>
    </row>
    <row r="62" spans="1:18" ht="19.5" customHeight="1" x14ac:dyDescent="0.55000000000000004">
      <c r="A62" s="205" t="s">
        <v>0</v>
      </c>
      <c r="B62" s="205"/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205"/>
      <c r="Q62" s="205"/>
      <c r="R62" s="205"/>
    </row>
    <row r="63" spans="1:18" ht="18" customHeight="1" x14ac:dyDescent="0.5">
      <c r="A63" s="206" t="s">
        <v>81</v>
      </c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</row>
    <row r="64" spans="1:18" ht="18" customHeight="1" x14ac:dyDescent="0.5">
      <c r="A64" s="209" t="s">
        <v>2</v>
      </c>
      <c r="B64" s="209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</row>
    <row r="65" spans="1:18" ht="21" x14ac:dyDescent="0.5">
      <c r="A65" s="122" t="s">
        <v>3</v>
      </c>
      <c r="B65" s="3">
        <v>1</v>
      </c>
      <c r="C65" s="4">
        <v>3</v>
      </c>
      <c r="D65" s="4">
        <v>5</v>
      </c>
      <c r="E65" s="4">
        <v>7</v>
      </c>
      <c r="F65" s="5" t="s">
        <v>4</v>
      </c>
      <c r="G65" s="4">
        <v>29</v>
      </c>
      <c r="H65" s="4">
        <v>13</v>
      </c>
      <c r="I65" s="4">
        <v>15</v>
      </c>
      <c r="J65" s="4">
        <v>17</v>
      </c>
      <c r="K65" s="4">
        <v>19</v>
      </c>
      <c r="L65" s="4">
        <v>21</v>
      </c>
      <c r="M65" s="4">
        <v>23</v>
      </c>
      <c r="N65" s="4">
        <v>25</v>
      </c>
      <c r="O65" s="165">
        <v>27</v>
      </c>
      <c r="P65" s="210" t="s">
        <v>5</v>
      </c>
      <c r="Q65" s="212" t="s">
        <v>6</v>
      </c>
      <c r="R65" s="123"/>
    </row>
    <row r="66" spans="1:18" ht="30" thickBot="1" x14ac:dyDescent="0.55000000000000004">
      <c r="A66" s="8" t="s">
        <v>7</v>
      </c>
      <c r="B66" s="9" t="s">
        <v>8</v>
      </c>
      <c r="C66" s="10" t="s">
        <v>9</v>
      </c>
      <c r="D66" s="10" t="s">
        <v>10</v>
      </c>
      <c r="E66" s="10" t="s">
        <v>11</v>
      </c>
      <c r="F66" s="11" t="s">
        <v>74</v>
      </c>
      <c r="G66" s="10" t="s">
        <v>13</v>
      </c>
      <c r="H66" s="10" t="s">
        <v>14</v>
      </c>
      <c r="I66" s="10" t="s">
        <v>15</v>
      </c>
      <c r="J66" s="10" t="s">
        <v>16</v>
      </c>
      <c r="K66" s="10" t="s">
        <v>17</v>
      </c>
      <c r="L66" s="10" t="s">
        <v>18</v>
      </c>
      <c r="M66" s="10" t="s">
        <v>19</v>
      </c>
      <c r="N66" s="10" t="s">
        <v>20</v>
      </c>
      <c r="O66" s="166" t="s">
        <v>21</v>
      </c>
      <c r="P66" s="211"/>
      <c r="Q66" s="213"/>
      <c r="R66" s="123"/>
    </row>
    <row r="67" spans="1:18" ht="14.5" x14ac:dyDescent="0.35">
      <c r="A67" s="17" t="s">
        <v>22</v>
      </c>
      <c r="B67" s="18">
        <v>4284</v>
      </c>
      <c r="C67" s="19">
        <v>0</v>
      </c>
      <c r="D67" s="19">
        <v>11745</v>
      </c>
      <c r="E67" s="19">
        <v>3852</v>
      </c>
      <c r="F67" s="19">
        <v>0</v>
      </c>
      <c r="G67" s="19">
        <v>0</v>
      </c>
      <c r="H67" s="19">
        <v>87346</v>
      </c>
      <c r="I67" s="19">
        <v>41377</v>
      </c>
      <c r="J67" s="19">
        <v>13764</v>
      </c>
      <c r="K67" s="19">
        <v>0</v>
      </c>
      <c r="L67" s="19">
        <v>21489</v>
      </c>
      <c r="M67" s="19">
        <v>0</v>
      </c>
      <c r="N67" s="19">
        <v>16676</v>
      </c>
      <c r="O67" s="168">
        <v>0</v>
      </c>
      <c r="P67" s="174">
        <f t="shared" ref="P67:P73" si="14">SUM(B67:O67)</f>
        <v>200533</v>
      </c>
      <c r="Q67" s="171">
        <f t="shared" ref="Q67:Q75" si="15">IF(P67=0,0,P67/$P$76)</f>
        <v>0.11754833929477913</v>
      </c>
    </row>
    <row r="68" spans="1:18" ht="21" x14ac:dyDescent="0.5">
      <c r="A68" s="17" t="s">
        <v>23</v>
      </c>
      <c r="B68" s="18">
        <v>2830</v>
      </c>
      <c r="C68" s="19">
        <v>18085</v>
      </c>
      <c r="D68" s="19">
        <v>8569</v>
      </c>
      <c r="E68" s="19">
        <v>1185</v>
      </c>
      <c r="F68" s="19">
        <v>5558</v>
      </c>
      <c r="G68" s="19">
        <v>2529</v>
      </c>
      <c r="H68" s="19">
        <v>178581</v>
      </c>
      <c r="I68" s="19">
        <v>20723</v>
      </c>
      <c r="J68" s="19">
        <v>8316</v>
      </c>
      <c r="K68" s="19">
        <v>63605</v>
      </c>
      <c r="L68" s="19">
        <v>13331</v>
      </c>
      <c r="M68" s="19">
        <v>9378</v>
      </c>
      <c r="N68" s="19">
        <v>29555</v>
      </c>
      <c r="O68" s="168">
        <v>44231</v>
      </c>
      <c r="P68" s="174">
        <f t="shared" si="14"/>
        <v>406476</v>
      </c>
      <c r="Q68" s="171">
        <f t="shared" si="15"/>
        <v>0.23826790983620971</v>
      </c>
      <c r="R68" s="123"/>
    </row>
    <row r="69" spans="1:18" ht="21" x14ac:dyDescent="0.5">
      <c r="A69" s="17" t="s">
        <v>24</v>
      </c>
      <c r="B69" s="18">
        <v>0</v>
      </c>
      <c r="C69" s="19">
        <v>0</v>
      </c>
      <c r="D69" s="19">
        <v>0</v>
      </c>
      <c r="E69" s="19">
        <v>964</v>
      </c>
      <c r="F69" s="19">
        <v>0</v>
      </c>
      <c r="G69" s="19">
        <v>0</v>
      </c>
      <c r="H69" s="19">
        <v>339542</v>
      </c>
      <c r="I69" s="19">
        <v>0</v>
      </c>
      <c r="J69" s="19">
        <v>0</v>
      </c>
      <c r="K69" s="19">
        <v>0</v>
      </c>
      <c r="L69" s="19">
        <v>13044</v>
      </c>
      <c r="M69" s="19">
        <v>0</v>
      </c>
      <c r="N69" s="19">
        <v>0</v>
      </c>
      <c r="O69" s="168">
        <v>0</v>
      </c>
      <c r="P69" s="174">
        <f t="shared" si="14"/>
        <v>353550</v>
      </c>
      <c r="Q69" s="171">
        <f t="shared" si="15"/>
        <v>0.20724377213560444</v>
      </c>
      <c r="R69" s="123"/>
    </row>
    <row r="70" spans="1:18" ht="21" x14ac:dyDescent="0.5">
      <c r="A70" s="17" t="s">
        <v>25</v>
      </c>
      <c r="B70" s="18">
        <v>0</v>
      </c>
      <c r="C70" s="19">
        <v>0</v>
      </c>
      <c r="D70" s="19">
        <v>0</v>
      </c>
      <c r="E70" s="19">
        <v>1147</v>
      </c>
      <c r="F70" s="19">
        <v>0</v>
      </c>
      <c r="G70" s="19">
        <v>0</v>
      </c>
      <c r="H70" s="19">
        <v>269048</v>
      </c>
      <c r="I70" s="19">
        <v>0</v>
      </c>
      <c r="J70" s="19">
        <v>0</v>
      </c>
      <c r="K70" s="19">
        <v>106759</v>
      </c>
      <c r="L70" s="19">
        <v>15910</v>
      </c>
      <c r="M70" s="19">
        <v>0</v>
      </c>
      <c r="N70" s="19">
        <v>0</v>
      </c>
      <c r="O70" s="168">
        <v>0</v>
      </c>
      <c r="P70" s="174">
        <f t="shared" si="14"/>
        <v>392864</v>
      </c>
      <c r="Q70" s="171">
        <f t="shared" si="15"/>
        <v>0.23028883410064233</v>
      </c>
      <c r="R70" s="123"/>
    </row>
    <row r="71" spans="1:18" ht="21" x14ac:dyDescent="0.5">
      <c r="A71" s="17" t="s">
        <v>26</v>
      </c>
      <c r="B71" s="18">
        <v>0</v>
      </c>
      <c r="C71" s="19">
        <v>19347</v>
      </c>
      <c r="D71" s="19">
        <v>0</v>
      </c>
      <c r="E71" s="19">
        <v>3532</v>
      </c>
      <c r="F71" s="19">
        <v>5623</v>
      </c>
      <c r="G71" s="19">
        <v>1931</v>
      </c>
      <c r="H71" s="19">
        <v>75918</v>
      </c>
      <c r="I71" s="19">
        <v>0</v>
      </c>
      <c r="J71" s="19">
        <v>0</v>
      </c>
      <c r="K71" s="19">
        <v>78014</v>
      </c>
      <c r="L71" s="19">
        <v>22649</v>
      </c>
      <c r="M71" s="19">
        <v>10919</v>
      </c>
      <c r="N71" s="19">
        <v>0</v>
      </c>
      <c r="O71" s="168">
        <v>42198</v>
      </c>
      <c r="P71" s="174">
        <f t="shared" si="14"/>
        <v>260131</v>
      </c>
      <c r="Q71" s="171">
        <f t="shared" si="15"/>
        <v>0.15248346680641187</v>
      </c>
      <c r="R71" s="123"/>
    </row>
    <row r="72" spans="1:18" ht="21" x14ac:dyDescent="0.5">
      <c r="A72" s="17" t="s">
        <v>27</v>
      </c>
      <c r="B72" s="18">
        <v>0</v>
      </c>
      <c r="C72" s="19">
        <v>0</v>
      </c>
      <c r="D72" s="19">
        <v>0</v>
      </c>
      <c r="E72" s="19">
        <v>387</v>
      </c>
      <c r="F72" s="19">
        <v>0</v>
      </c>
      <c r="G72" s="19">
        <v>0</v>
      </c>
      <c r="H72" s="19">
        <v>35872</v>
      </c>
      <c r="I72" s="19">
        <v>0</v>
      </c>
      <c r="J72" s="19">
        <v>0</v>
      </c>
      <c r="K72" s="19">
        <v>0</v>
      </c>
      <c r="L72" s="19">
        <v>3440</v>
      </c>
      <c r="M72" s="19">
        <v>0</v>
      </c>
      <c r="N72" s="19">
        <v>0</v>
      </c>
      <c r="O72" s="168">
        <v>0</v>
      </c>
      <c r="P72" s="174">
        <f t="shared" si="14"/>
        <v>39699</v>
      </c>
      <c r="Q72" s="171">
        <f t="shared" si="15"/>
        <v>2.3270741083330108E-2</v>
      </c>
      <c r="R72" s="123"/>
    </row>
    <row r="73" spans="1:18" ht="21" x14ac:dyDescent="0.5">
      <c r="A73" s="20" t="s">
        <v>28</v>
      </c>
      <c r="B73" s="18">
        <v>4</v>
      </c>
      <c r="C73" s="19">
        <v>193</v>
      </c>
      <c r="D73" s="19">
        <v>116</v>
      </c>
      <c r="E73" s="19">
        <v>101</v>
      </c>
      <c r="F73" s="19">
        <v>45</v>
      </c>
      <c r="G73" s="19">
        <v>4</v>
      </c>
      <c r="H73" s="19">
        <v>4911</v>
      </c>
      <c r="I73" s="19">
        <v>281</v>
      </c>
      <c r="J73" s="19">
        <v>113</v>
      </c>
      <c r="K73" s="19">
        <v>1615</v>
      </c>
      <c r="L73" s="19">
        <v>255</v>
      </c>
      <c r="M73" s="19">
        <v>43</v>
      </c>
      <c r="N73" s="19">
        <v>204</v>
      </c>
      <c r="O73" s="168">
        <v>132</v>
      </c>
      <c r="P73" s="174">
        <f t="shared" si="14"/>
        <v>8017</v>
      </c>
      <c r="Q73" s="171">
        <f t="shared" si="15"/>
        <v>4.6994012762300681E-3</v>
      </c>
      <c r="R73" s="123"/>
    </row>
    <row r="74" spans="1:18" ht="15" x14ac:dyDescent="0.35">
      <c r="A74" s="17" t="s">
        <v>75</v>
      </c>
      <c r="B74" s="18">
        <v>189</v>
      </c>
      <c r="C74" s="19">
        <v>836</v>
      </c>
      <c r="D74" s="19">
        <v>728</v>
      </c>
      <c r="E74" s="19">
        <v>0</v>
      </c>
      <c r="F74" s="19">
        <v>209</v>
      </c>
      <c r="G74" s="19">
        <v>63</v>
      </c>
      <c r="H74" s="19">
        <v>1</v>
      </c>
      <c r="I74" s="19">
        <v>1970</v>
      </c>
      <c r="J74" s="19">
        <v>605</v>
      </c>
      <c r="K74" s="19">
        <v>9291</v>
      </c>
      <c r="L74" s="19">
        <v>0</v>
      </c>
      <c r="M74" s="19">
        <v>203</v>
      </c>
      <c r="N74" s="19">
        <v>1755</v>
      </c>
      <c r="O74" s="168">
        <v>1034</v>
      </c>
      <c r="P74" s="174">
        <f>SUM(B74:O74)</f>
        <v>16884</v>
      </c>
      <c r="Q74" s="171">
        <f t="shared" si="15"/>
        <v>9.897055151287075E-3</v>
      </c>
    </row>
    <row r="75" spans="1:18" ht="21.5" thickBot="1" x14ac:dyDescent="0.55000000000000004">
      <c r="A75" s="21" t="s">
        <v>76</v>
      </c>
      <c r="B75" s="22">
        <v>0</v>
      </c>
      <c r="C75" s="23">
        <v>0</v>
      </c>
      <c r="D75" s="23">
        <v>0</v>
      </c>
      <c r="E75" s="23">
        <v>401</v>
      </c>
      <c r="F75" s="23">
        <v>0</v>
      </c>
      <c r="G75" s="23">
        <v>0</v>
      </c>
      <c r="H75" s="23">
        <v>25801</v>
      </c>
      <c r="I75" s="23">
        <v>0</v>
      </c>
      <c r="J75" s="23">
        <v>0</v>
      </c>
      <c r="K75" s="23">
        <v>0</v>
      </c>
      <c r="L75" s="23">
        <v>1606</v>
      </c>
      <c r="M75" s="23">
        <v>0</v>
      </c>
      <c r="N75" s="23">
        <v>0</v>
      </c>
      <c r="O75" s="169">
        <v>0</v>
      </c>
      <c r="P75" s="175">
        <f>SUM(B75:O75)</f>
        <v>27808</v>
      </c>
      <c r="Q75" s="172">
        <f t="shared" si="15"/>
        <v>1.630048031550527E-2</v>
      </c>
      <c r="R75" s="123"/>
    </row>
    <row r="76" spans="1:18" ht="21.5" thickBot="1" x14ac:dyDescent="0.55000000000000004">
      <c r="A76" s="24" t="s">
        <v>31</v>
      </c>
      <c r="B76" s="25">
        <f t="shared" ref="B76:Q76" si="16">SUM(B67:B75)</f>
        <v>7307</v>
      </c>
      <c r="C76" s="26">
        <f t="shared" si="16"/>
        <v>38461</v>
      </c>
      <c r="D76" s="26">
        <f t="shared" si="16"/>
        <v>21158</v>
      </c>
      <c r="E76" s="26">
        <f t="shared" si="16"/>
        <v>11569</v>
      </c>
      <c r="F76" s="26">
        <f t="shared" si="16"/>
        <v>11435</v>
      </c>
      <c r="G76" s="26">
        <f t="shared" si="16"/>
        <v>4527</v>
      </c>
      <c r="H76" s="26">
        <f t="shared" si="16"/>
        <v>1017020</v>
      </c>
      <c r="I76" s="26">
        <f t="shared" si="16"/>
        <v>64351</v>
      </c>
      <c r="J76" s="26">
        <f t="shared" si="16"/>
        <v>22798</v>
      </c>
      <c r="K76" s="26">
        <f t="shared" si="16"/>
        <v>259284</v>
      </c>
      <c r="L76" s="26">
        <f t="shared" si="16"/>
        <v>91724</v>
      </c>
      <c r="M76" s="26">
        <f t="shared" si="16"/>
        <v>20543</v>
      </c>
      <c r="N76" s="26">
        <f t="shared" si="16"/>
        <v>48190</v>
      </c>
      <c r="O76" s="26">
        <f t="shared" si="16"/>
        <v>87595</v>
      </c>
      <c r="P76" s="178">
        <f t="shared" si="16"/>
        <v>1705962</v>
      </c>
      <c r="Q76" s="179">
        <f t="shared" si="16"/>
        <v>1</v>
      </c>
      <c r="R76" s="123"/>
    </row>
    <row r="77" spans="1:18" ht="21.5" thickBot="1" x14ac:dyDescent="0.55000000000000004">
      <c r="A77" s="181" t="s">
        <v>32</v>
      </c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3"/>
      <c r="Q77" s="184"/>
      <c r="R77" s="123"/>
    </row>
    <row r="78" spans="1:18" ht="21.5" thickBot="1" x14ac:dyDescent="0.55000000000000004">
      <c r="A78" s="32"/>
      <c r="B78" s="33" t="s">
        <v>33</v>
      </c>
      <c r="C78" s="34">
        <v>8909</v>
      </c>
      <c r="D78" s="35" t="s">
        <v>34</v>
      </c>
      <c r="E78" s="36">
        <v>121350</v>
      </c>
      <c r="F78" s="35" t="s">
        <v>35</v>
      </c>
      <c r="G78" s="36">
        <v>65</v>
      </c>
      <c r="H78" s="35" t="s">
        <v>36</v>
      </c>
      <c r="I78" s="36">
        <v>7014</v>
      </c>
      <c r="J78" s="35" t="s">
        <v>37</v>
      </c>
      <c r="K78" s="36">
        <v>133106</v>
      </c>
      <c r="L78" s="35" t="s">
        <v>38</v>
      </c>
      <c r="M78" s="37">
        <v>0</v>
      </c>
      <c r="N78" s="35" t="s">
        <v>39</v>
      </c>
      <c r="O78" s="34">
        <v>69180</v>
      </c>
      <c r="P78" s="180">
        <f>C78+E78+G78+I78+K78+M78+O78</f>
        <v>339624</v>
      </c>
      <c r="Q78" s="144"/>
      <c r="R78" s="123"/>
    </row>
    <row r="79" spans="1:18" ht="16.5" thickBot="1" x14ac:dyDescent="0.45">
      <c r="A79" s="41"/>
      <c r="B79" s="41"/>
      <c r="C79" s="41"/>
      <c r="D79" s="42"/>
      <c r="E79" s="43"/>
      <c r="F79" s="42"/>
      <c r="G79" s="42"/>
      <c r="H79" s="42"/>
      <c r="I79" s="42"/>
      <c r="J79" s="42"/>
      <c r="K79" s="42"/>
      <c r="L79" s="44"/>
      <c r="M79" s="44"/>
      <c r="N79" s="44"/>
      <c r="O79" s="45" t="s">
        <v>40</v>
      </c>
      <c r="P79" s="145">
        <f>SUM(P76:P78)</f>
        <v>2045586</v>
      </c>
      <c r="Q79" s="47"/>
    </row>
    <row r="80" spans="1:18" ht="16" x14ac:dyDescent="0.4">
      <c r="A80" s="28" t="s">
        <v>41</v>
      </c>
      <c r="B80" s="28"/>
      <c r="D80" s="44"/>
      <c r="E80" s="49"/>
      <c r="F80" s="44"/>
      <c r="G80" s="44"/>
      <c r="H80" s="50"/>
      <c r="I80" s="44"/>
      <c r="J80" s="44"/>
      <c r="K80" s="44"/>
      <c r="L80" s="44"/>
      <c r="M80" s="44"/>
      <c r="N80" s="44"/>
      <c r="O80" s="44" t="s">
        <v>42</v>
      </c>
      <c r="P80" s="44"/>
      <c r="Q80" s="47"/>
    </row>
    <row r="81" spans="1:18" ht="16" x14ac:dyDescent="0.4">
      <c r="A81" s="28" t="s">
        <v>43</v>
      </c>
      <c r="B81" s="28"/>
      <c r="C81" s="47"/>
      <c r="D81" s="44"/>
      <c r="E81" s="49"/>
      <c r="F81" s="44"/>
      <c r="G81" s="44"/>
      <c r="H81" s="50"/>
      <c r="I81" s="44"/>
      <c r="J81" s="44"/>
      <c r="K81" s="44"/>
      <c r="L81" s="44"/>
      <c r="M81" s="44"/>
      <c r="N81" s="44"/>
      <c r="O81" s="44" t="s">
        <v>42</v>
      </c>
      <c r="P81" s="44"/>
      <c r="Q81" s="47"/>
      <c r="R81" s="1" t="s">
        <v>42</v>
      </c>
    </row>
  </sheetData>
  <mergeCells count="26">
    <mergeCell ref="B24:P24"/>
    <mergeCell ref="A1:R1"/>
    <mergeCell ref="A2:R2"/>
    <mergeCell ref="A3:R3"/>
    <mergeCell ref="P4:P5"/>
    <mergeCell ref="Q4:Q5"/>
    <mergeCell ref="A41:R41"/>
    <mergeCell ref="B25:C25"/>
    <mergeCell ref="B26:C26"/>
    <mergeCell ref="B27:C27"/>
    <mergeCell ref="B28:C28"/>
    <mergeCell ref="E32:G32"/>
    <mergeCell ref="E33:G33"/>
    <mergeCell ref="E34:G34"/>
    <mergeCell ref="E35:G35"/>
    <mergeCell ref="E36:H36"/>
    <mergeCell ref="A40:R40"/>
    <mergeCell ref="E31:L31"/>
    <mergeCell ref="P65:P66"/>
    <mergeCell ref="Q65:Q66"/>
    <mergeCell ref="A42:R42"/>
    <mergeCell ref="A43:R43"/>
    <mergeCell ref="P44:P45"/>
    <mergeCell ref="A62:R62"/>
    <mergeCell ref="A63:R63"/>
    <mergeCell ref="A64:R64"/>
  </mergeCells>
  <pageMargins left="0.7" right="0.7" top="0.75" bottom="0.75" header="0.3" footer="0.3"/>
  <pageSetup scale="47" orientation="landscape" horizontalDpi="1200" verticalDpi="1200"/>
  <rowBreaks count="1" manualBreakCount="1">
    <brk id="39" max="16383" man="1"/>
  </rowBreaks>
  <colBreaks count="1" manualBreakCount="1">
    <brk id="1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78028-C290-46C2-B978-9BD3ADCF5EF2}">
  <dimension ref="A1:V83"/>
  <sheetViews>
    <sheetView showGridLines="0" topLeftCell="A20" zoomScaleNormal="100" zoomScaleSheetLayoutView="90" workbookViewId="0">
      <selection activeCell="A2" sqref="A2"/>
    </sheetView>
  </sheetViews>
  <sheetFormatPr defaultColWidth="9.1796875" defaultRowHeight="13" x14ac:dyDescent="0.3"/>
  <cols>
    <col min="1" max="1" width="44.1796875" style="1" customWidth="1"/>
    <col min="2" max="2" width="10.26953125" style="1" customWidth="1"/>
    <col min="3" max="3" width="11.453125" style="1" customWidth="1"/>
    <col min="4" max="4" width="11" style="1" customWidth="1"/>
    <col min="5" max="5" width="10" style="1" customWidth="1"/>
    <col min="6" max="6" width="13" style="1" customWidth="1"/>
    <col min="7" max="7" width="12.453125" style="1" bestFit="1" customWidth="1"/>
    <col min="8" max="8" width="12" style="1" customWidth="1"/>
    <col min="9" max="9" width="10.1796875" style="1" customWidth="1"/>
    <col min="10" max="10" width="10.453125" style="1" customWidth="1"/>
    <col min="11" max="11" width="11" style="1" bestFit="1" customWidth="1"/>
    <col min="12" max="12" width="10.1796875" style="1" customWidth="1"/>
    <col min="13" max="13" width="9.81640625" style="1" bestFit="1" customWidth="1"/>
    <col min="14" max="14" width="11" style="1" customWidth="1"/>
    <col min="15" max="15" width="11.453125" style="1" customWidth="1"/>
    <col min="16" max="16" width="11" style="1" bestFit="1" customWidth="1"/>
    <col min="17" max="17" width="11.81640625" style="1" customWidth="1"/>
    <col min="18" max="19" width="9.1796875" style="1"/>
    <col min="20" max="20" width="9.81640625" style="1" bestFit="1" customWidth="1"/>
    <col min="21" max="16384" width="9.1796875" style="1"/>
  </cols>
  <sheetData>
    <row r="1" spans="1:22" ht="19.5" customHeight="1" x14ac:dyDescent="0.55000000000000004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22" ht="21" x14ac:dyDescent="0.5">
      <c r="A2" s="206" t="s">
        <v>81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</row>
    <row r="3" spans="1:22" ht="21.5" thickBot="1" x14ac:dyDescent="0.55000000000000004">
      <c r="A3" s="208" t="s">
        <v>2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</row>
    <row r="4" spans="1:22" ht="21.5" thickBot="1" x14ac:dyDescent="0.55000000000000004">
      <c r="A4" s="2" t="s">
        <v>3</v>
      </c>
      <c r="B4" s="3">
        <v>1</v>
      </c>
      <c r="C4" s="4">
        <v>3</v>
      </c>
      <c r="D4" s="4">
        <v>5</v>
      </c>
      <c r="E4" s="4">
        <v>7</v>
      </c>
      <c r="F4" s="5" t="s">
        <v>4</v>
      </c>
      <c r="G4" s="4">
        <v>29</v>
      </c>
      <c r="H4" s="4">
        <v>13</v>
      </c>
      <c r="I4" s="4">
        <v>15</v>
      </c>
      <c r="J4" s="4">
        <v>17</v>
      </c>
      <c r="K4" s="4">
        <v>19</v>
      </c>
      <c r="L4" s="4">
        <v>21</v>
      </c>
      <c r="M4" s="4">
        <v>23</v>
      </c>
      <c r="N4" s="4">
        <v>25</v>
      </c>
      <c r="O4" s="165">
        <v>27</v>
      </c>
      <c r="P4" s="210" t="s">
        <v>5</v>
      </c>
      <c r="Q4" s="212" t="s">
        <v>6</v>
      </c>
      <c r="R4" s="7"/>
    </row>
    <row r="5" spans="1:22" ht="31.5" thickBot="1" x14ac:dyDescent="0.55000000000000004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1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0" t="s">
        <v>17</v>
      </c>
      <c r="L5" s="10" t="s">
        <v>18</v>
      </c>
      <c r="M5" s="10" t="s">
        <v>19</v>
      </c>
      <c r="N5" s="10" t="s">
        <v>20</v>
      </c>
      <c r="O5" s="166" t="s">
        <v>21</v>
      </c>
      <c r="P5" s="211"/>
      <c r="Q5" s="213"/>
      <c r="R5" s="7"/>
    </row>
    <row r="6" spans="1:22" ht="14.5" x14ac:dyDescent="0.35">
      <c r="A6" s="17" t="s">
        <v>22</v>
      </c>
      <c r="B6" s="18">
        <v>4284</v>
      </c>
      <c r="C6" s="19">
        <v>0</v>
      </c>
      <c r="D6" s="19">
        <v>11745</v>
      </c>
      <c r="E6" s="19">
        <v>3852</v>
      </c>
      <c r="F6" s="19">
        <v>0</v>
      </c>
      <c r="G6" s="19">
        <v>0</v>
      </c>
      <c r="H6" s="19">
        <v>87346</v>
      </c>
      <c r="I6" s="19">
        <v>41377</v>
      </c>
      <c r="J6" s="19">
        <v>13764</v>
      </c>
      <c r="K6" s="19">
        <v>0</v>
      </c>
      <c r="L6" s="19">
        <v>21489</v>
      </c>
      <c r="M6" s="19">
        <v>0</v>
      </c>
      <c r="N6" s="19">
        <v>16676</v>
      </c>
      <c r="O6" s="168">
        <v>0</v>
      </c>
      <c r="P6" s="174">
        <f t="shared" ref="P6:P12" si="0">SUM(B6:O6)</f>
        <v>200533</v>
      </c>
      <c r="Q6" s="171">
        <f t="shared" ref="Q6:Q14" si="1">IF(P6=0,0,P6/$P$15)</f>
        <v>0.11754833929477913</v>
      </c>
    </row>
    <row r="7" spans="1:22" ht="21" x14ac:dyDescent="0.5">
      <c r="A7" s="17" t="s">
        <v>23</v>
      </c>
      <c r="B7" s="18">
        <v>2830</v>
      </c>
      <c r="C7" s="19">
        <v>18085</v>
      </c>
      <c r="D7" s="19">
        <v>8569</v>
      </c>
      <c r="E7" s="19">
        <v>1185</v>
      </c>
      <c r="F7" s="19">
        <v>5558</v>
      </c>
      <c r="G7" s="19">
        <v>2529</v>
      </c>
      <c r="H7" s="19">
        <v>178581</v>
      </c>
      <c r="I7" s="19">
        <v>20723</v>
      </c>
      <c r="J7" s="19">
        <v>8316</v>
      </c>
      <c r="K7" s="19">
        <v>63605</v>
      </c>
      <c r="L7" s="19">
        <v>13331</v>
      </c>
      <c r="M7" s="19">
        <v>9378</v>
      </c>
      <c r="N7" s="19">
        <v>29555</v>
      </c>
      <c r="O7" s="168">
        <v>44231</v>
      </c>
      <c r="P7" s="174">
        <f t="shared" si="0"/>
        <v>406476</v>
      </c>
      <c r="Q7" s="171">
        <f t="shared" si="1"/>
        <v>0.23826790983620971</v>
      </c>
      <c r="R7" s="15"/>
      <c r="S7" s="16"/>
      <c r="V7" s="16"/>
    </row>
    <row r="8" spans="1:22" ht="21" x14ac:dyDescent="0.5">
      <c r="A8" s="17" t="s">
        <v>24</v>
      </c>
      <c r="B8" s="18">
        <v>0</v>
      </c>
      <c r="C8" s="19">
        <v>0</v>
      </c>
      <c r="D8" s="19">
        <v>0</v>
      </c>
      <c r="E8" s="19">
        <v>964</v>
      </c>
      <c r="F8" s="19">
        <v>0</v>
      </c>
      <c r="G8" s="19">
        <v>0</v>
      </c>
      <c r="H8" s="19">
        <v>339542</v>
      </c>
      <c r="I8" s="19">
        <v>0</v>
      </c>
      <c r="J8" s="19">
        <v>0</v>
      </c>
      <c r="K8" s="19">
        <v>0</v>
      </c>
      <c r="L8" s="19">
        <v>13044</v>
      </c>
      <c r="M8" s="19">
        <v>0</v>
      </c>
      <c r="N8" s="19">
        <v>0</v>
      </c>
      <c r="O8" s="168">
        <v>0</v>
      </c>
      <c r="P8" s="174">
        <f t="shared" si="0"/>
        <v>353550</v>
      </c>
      <c r="Q8" s="171">
        <f t="shared" si="1"/>
        <v>0.20724377213560444</v>
      </c>
      <c r="R8" s="7"/>
      <c r="S8" s="16"/>
      <c r="V8" s="16"/>
    </row>
    <row r="9" spans="1:22" ht="21" x14ac:dyDescent="0.5">
      <c r="A9" s="17" t="s">
        <v>25</v>
      </c>
      <c r="B9" s="18">
        <v>0</v>
      </c>
      <c r="C9" s="19">
        <v>0</v>
      </c>
      <c r="D9" s="19">
        <v>0</v>
      </c>
      <c r="E9" s="19">
        <v>1147</v>
      </c>
      <c r="F9" s="19">
        <v>0</v>
      </c>
      <c r="G9" s="19">
        <v>0</v>
      </c>
      <c r="H9" s="19">
        <v>269048</v>
      </c>
      <c r="I9" s="19">
        <v>0</v>
      </c>
      <c r="J9" s="19">
        <v>0</v>
      </c>
      <c r="K9" s="19">
        <v>106759</v>
      </c>
      <c r="L9" s="19">
        <v>15910</v>
      </c>
      <c r="M9" s="19">
        <v>0</v>
      </c>
      <c r="N9" s="19">
        <v>0</v>
      </c>
      <c r="O9" s="168">
        <v>0</v>
      </c>
      <c r="P9" s="174">
        <f t="shared" si="0"/>
        <v>392864</v>
      </c>
      <c r="Q9" s="171">
        <f t="shared" si="1"/>
        <v>0.23028883410064233</v>
      </c>
      <c r="R9" s="15"/>
      <c r="S9" s="16"/>
      <c r="V9" s="16"/>
    </row>
    <row r="10" spans="1:22" ht="21" x14ac:dyDescent="0.5">
      <c r="A10" s="17" t="s">
        <v>26</v>
      </c>
      <c r="B10" s="18">
        <v>0</v>
      </c>
      <c r="C10" s="19">
        <v>19347</v>
      </c>
      <c r="D10" s="19">
        <v>0</v>
      </c>
      <c r="E10" s="19">
        <v>3532</v>
      </c>
      <c r="F10" s="19">
        <v>5623</v>
      </c>
      <c r="G10" s="19">
        <v>1931</v>
      </c>
      <c r="H10" s="19">
        <v>75918</v>
      </c>
      <c r="I10" s="19">
        <v>0</v>
      </c>
      <c r="J10" s="19">
        <v>0</v>
      </c>
      <c r="K10" s="19">
        <v>78014</v>
      </c>
      <c r="L10" s="19">
        <v>22649</v>
      </c>
      <c r="M10" s="19">
        <v>10919</v>
      </c>
      <c r="N10" s="19">
        <v>0</v>
      </c>
      <c r="O10" s="168">
        <v>42198</v>
      </c>
      <c r="P10" s="174">
        <f t="shared" si="0"/>
        <v>260131</v>
      </c>
      <c r="Q10" s="171">
        <f t="shared" si="1"/>
        <v>0.15248346680641187</v>
      </c>
      <c r="R10" s="15"/>
      <c r="S10" s="16"/>
      <c r="V10" s="16"/>
    </row>
    <row r="11" spans="1:22" ht="21" x14ac:dyDescent="0.5">
      <c r="A11" s="17" t="s">
        <v>27</v>
      </c>
      <c r="B11" s="18">
        <v>0</v>
      </c>
      <c r="C11" s="19">
        <v>0</v>
      </c>
      <c r="D11" s="19">
        <v>0</v>
      </c>
      <c r="E11" s="19">
        <v>387</v>
      </c>
      <c r="F11" s="19">
        <v>0</v>
      </c>
      <c r="G11" s="19">
        <v>0</v>
      </c>
      <c r="H11" s="19">
        <v>35872</v>
      </c>
      <c r="I11" s="19">
        <v>0</v>
      </c>
      <c r="J11" s="19">
        <v>0</v>
      </c>
      <c r="K11" s="19">
        <v>0</v>
      </c>
      <c r="L11" s="19">
        <v>3440</v>
      </c>
      <c r="M11" s="19">
        <v>0</v>
      </c>
      <c r="N11" s="19">
        <v>0</v>
      </c>
      <c r="O11" s="168">
        <v>0</v>
      </c>
      <c r="P11" s="174">
        <f t="shared" si="0"/>
        <v>39699</v>
      </c>
      <c r="Q11" s="171">
        <f t="shared" si="1"/>
        <v>2.3270741083330108E-2</v>
      </c>
      <c r="R11" s="15"/>
      <c r="S11" s="16"/>
      <c r="V11" s="16"/>
    </row>
    <row r="12" spans="1:22" ht="21" x14ac:dyDescent="0.5">
      <c r="A12" s="20" t="s">
        <v>28</v>
      </c>
      <c r="B12" s="18">
        <v>4</v>
      </c>
      <c r="C12" s="19">
        <v>193</v>
      </c>
      <c r="D12" s="19">
        <v>116</v>
      </c>
      <c r="E12" s="19">
        <v>101</v>
      </c>
      <c r="F12" s="19">
        <v>45</v>
      </c>
      <c r="G12" s="19">
        <v>4</v>
      </c>
      <c r="H12" s="19">
        <v>4911</v>
      </c>
      <c r="I12" s="19">
        <v>281</v>
      </c>
      <c r="J12" s="19">
        <v>113</v>
      </c>
      <c r="K12" s="19">
        <v>1615</v>
      </c>
      <c r="L12" s="19">
        <v>255</v>
      </c>
      <c r="M12" s="19">
        <v>43</v>
      </c>
      <c r="N12" s="19">
        <v>204</v>
      </c>
      <c r="O12" s="168">
        <v>132</v>
      </c>
      <c r="P12" s="174">
        <f t="shared" si="0"/>
        <v>8017</v>
      </c>
      <c r="Q12" s="171">
        <f t="shared" si="1"/>
        <v>4.6994012762300681E-3</v>
      </c>
      <c r="R12" s="7"/>
      <c r="S12" s="16"/>
      <c r="V12" s="16"/>
    </row>
    <row r="13" spans="1:22" ht="16.5" x14ac:dyDescent="0.35">
      <c r="A13" s="17" t="s">
        <v>29</v>
      </c>
      <c r="B13" s="18">
        <v>189</v>
      </c>
      <c r="C13" s="19">
        <v>836</v>
      </c>
      <c r="D13" s="19">
        <v>728</v>
      </c>
      <c r="E13" s="19">
        <v>0</v>
      </c>
      <c r="F13" s="19">
        <v>209</v>
      </c>
      <c r="G13" s="19">
        <v>63</v>
      </c>
      <c r="H13" s="19">
        <v>1</v>
      </c>
      <c r="I13" s="19">
        <v>1970</v>
      </c>
      <c r="J13" s="19">
        <v>605</v>
      </c>
      <c r="K13" s="19">
        <v>9291</v>
      </c>
      <c r="L13" s="19">
        <v>0</v>
      </c>
      <c r="M13" s="19">
        <v>203</v>
      </c>
      <c r="N13" s="19">
        <v>1755</v>
      </c>
      <c r="O13" s="168">
        <v>1034</v>
      </c>
      <c r="P13" s="174">
        <f>SUM(B13:O13)</f>
        <v>16884</v>
      </c>
      <c r="Q13" s="171">
        <f t="shared" si="1"/>
        <v>9.897055151287075E-3</v>
      </c>
    </row>
    <row r="14" spans="1:22" ht="21.5" thickBot="1" x14ac:dyDescent="0.55000000000000004">
      <c r="A14" s="21" t="s">
        <v>30</v>
      </c>
      <c r="B14" s="22">
        <v>0</v>
      </c>
      <c r="C14" s="23">
        <v>0</v>
      </c>
      <c r="D14" s="23">
        <v>0</v>
      </c>
      <c r="E14" s="23">
        <v>401</v>
      </c>
      <c r="F14" s="23">
        <v>0</v>
      </c>
      <c r="G14" s="23">
        <v>0</v>
      </c>
      <c r="H14" s="23">
        <v>25801</v>
      </c>
      <c r="I14" s="23">
        <v>0</v>
      </c>
      <c r="J14" s="23">
        <v>0</v>
      </c>
      <c r="K14" s="23">
        <v>0</v>
      </c>
      <c r="L14" s="23">
        <v>1606</v>
      </c>
      <c r="M14" s="23">
        <v>0</v>
      </c>
      <c r="N14" s="23">
        <v>0</v>
      </c>
      <c r="O14" s="169">
        <v>0</v>
      </c>
      <c r="P14" s="175">
        <f>SUM(B14:O14)</f>
        <v>27808</v>
      </c>
      <c r="Q14" s="172">
        <f t="shared" si="1"/>
        <v>1.630048031550527E-2</v>
      </c>
      <c r="R14" s="7"/>
      <c r="V14" s="16"/>
    </row>
    <row r="15" spans="1:22" ht="21.5" thickBot="1" x14ac:dyDescent="0.55000000000000004">
      <c r="A15" s="24" t="s">
        <v>31</v>
      </c>
      <c r="B15" s="25">
        <f t="shared" ref="B15:Q15" si="2">SUM(B6:B14)</f>
        <v>7307</v>
      </c>
      <c r="C15" s="26">
        <f t="shared" si="2"/>
        <v>38461</v>
      </c>
      <c r="D15" s="26">
        <f t="shared" si="2"/>
        <v>21158</v>
      </c>
      <c r="E15" s="26">
        <f t="shared" si="2"/>
        <v>11569</v>
      </c>
      <c r="F15" s="26">
        <f t="shared" si="2"/>
        <v>11435</v>
      </c>
      <c r="G15" s="26">
        <f t="shared" si="2"/>
        <v>4527</v>
      </c>
      <c r="H15" s="26">
        <f t="shared" si="2"/>
        <v>1017020</v>
      </c>
      <c r="I15" s="26">
        <f t="shared" si="2"/>
        <v>64351</v>
      </c>
      <c r="J15" s="26">
        <f t="shared" si="2"/>
        <v>22798</v>
      </c>
      <c r="K15" s="26">
        <f t="shared" si="2"/>
        <v>259284</v>
      </c>
      <c r="L15" s="26">
        <f t="shared" si="2"/>
        <v>91724</v>
      </c>
      <c r="M15" s="26">
        <f t="shared" si="2"/>
        <v>20543</v>
      </c>
      <c r="N15" s="26">
        <f t="shared" si="2"/>
        <v>48190</v>
      </c>
      <c r="O15" s="26">
        <f t="shared" si="2"/>
        <v>87595</v>
      </c>
      <c r="P15" s="178">
        <f t="shared" si="2"/>
        <v>1705962</v>
      </c>
      <c r="Q15" s="179">
        <f t="shared" si="2"/>
        <v>1</v>
      </c>
      <c r="R15" s="7"/>
      <c r="V15" s="16"/>
    </row>
    <row r="16" spans="1:22" ht="21.5" thickBot="1" x14ac:dyDescent="0.55000000000000004">
      <c r="A16" s="181" t="s">
        <v>32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3"/>
      <c r="Q16" s="184"/>
      <c r="R16" s="7"/>
      <c r="V16" s="16"/>
    </row>
    <row r="17" spans="1:22" s="28" customFormat="1" ht="21.5" thickBot="1" x14ac:dyDescent="0.4">
      <c r="A17" s="32"/>
      <c r="B17" s="33" t="s">
        <v>33</v>
      </c>
      <c r="C17" s="34">
        <v>8909</v>
      </c>
      <c r="D17" s="35" t="s">
        <v>34</v>
      </c>
      <c r="E17" s="36">
        <v>121350</v>
      </c>
      <c r="F17" s="35" t="s">
        <v>35</v>
      </c>
      <c r="G17" s="36">
        <v>65</v>
      </c>
      <c r="H17" s="35" t="s">
        <v>36</v>
      </c>
      <c r="I17" s="36">
        <v>7014</v>
      </c>
      <c r="J17" s="35" t="s">
        <v>37</v>
      </c>
      <c r="K17" s="36">
        <v>133106</v>
      </c>
      <c r="L17" s="35" t="s">
        <v>38</v>
      </c>
      <c r="M17" s="37">
        <v>0</v>
      </c>
      <c r="N17" s="35" t="s">
        <v>39</v>
      </c>
      <c r="O17" s="34">
        <v>69180</v>
      </c>
      <c r="P17" s="38">
        <f>E17+G17+I17+K17+M17+O17+C17</f>
        <v>339624</v>
      </c>
      <c r="Q17" s="39"/>
      <c r="R17" s="27"/>
    </row>
    <row r="18" spans="1:22" ht="16.5" thickBot="1" x14ac:dyDescent="0.45">
      <c r="A18" s="41"/>
      <c r="B18" s="41"/>
      <c r="C18" s="41"/>
      <c r="D18" s="42"/>
      <c r="E18" s="43"/>
      <c r="F18" s="42"/>
      <c r="G18" s="42"/>
      <c r="H18" s="42"/>
      <c r="I18" s="42"/>
      <c r="J18" s="42"/>
      <c r="K18" s="42"/>
      <c r="L18" s="44"/>
      <c r="M18" s="44"/>
      <c r="N18" s="44"/>
      <c r="O18" s="45" t="s">
        <v>40</v>
      </c>
      <c r="P18" s="46">
        <f>SUM(P15:P17)</f>
        <v>2045586</v>
      </c>
      <c r="Q18" s="47"/>
    </row>
    <row r="19" spans="1:22" ht="16" x14ac:dyDescent="0.4">
      <c r="A19" s="48" t="s">
        <v>41</v>
      </c>
      <c r="B19" s="28"/>
      <c r="D19" s="44"/>
      <c r="E19" s="49"/>
      <c r="F19" s="44"/>
      <c r="G19" s="44"/>
      <c r="H19" s="50"/>
      <c r="I19" s="44"/>
      <c r="J19" s="44"/>
      <c r="K19" s="44"/>
      <c r="L19" s="44"/>
      <c r="M19" s="44"/>
      <c r="N19" s="44"/>
      <c r="O19" s="44" t="s">
        <v>42</v>
      </c>
      <c r="P19" s="44"/>
      <c r="Q19" s="47"/>
      <c r="T19" s="40"/>
    </row>
    <row r="20" spans="1:22" ht="16" x14ac:dyDescent="0.4">
      <c r="A20" s="48" t="s">
        <v>43</v>
      </c>
      <c r="B20" s="28"/>
      <c r="C20" s="47"/>
      <c r="D20" s="44"/>
      <c r="E20" s="49"/>
      <c r="F20" s="44"/>
      <c r="G20" s="44"/>
      <c r="H20" s="50"/>
      <c r="I20" s="44"/>
      <c r="J20" s="44"/>
      <c r="K20" s="44"/>
      <c r="L20" s="44"/>
      <c r="M20" s="44"/>
      <c r="N20" s="44"/>
      <c r="O20" s="44" t="s">
        <v>42</v>
      </c>
      <c r="P20" s="44"/>
      <c r="Q20" s="47"/>
      <c r="R20" s="1" t="s">
        <v>42</v>
      </c>
    </row>
    <row r="21" spans="1:22" x14ac:dyDescent="0.3">
      <c r="T21" s="40"/>
    </row>
    <row r="22" spans="1:22" x14ac:dyDescent="0.3">
      <c r="V22" s="51"/>
    </row>
    <row r="23" spans="1:22" ht="16.5" thickBot="1" x14ac:dyDescent="0.45">
      <c r="A23" s="52"/>
      <c r="B23" s="47"/>
      <c r="C23" s="47"/>
      <c r="D23" s="44"/>
      <c r="E23" s="49"/>
      <c r="F23" s="44"/>
      <c r="G23" s="44"/>
      <c r="H23" s="50"/>
      <c r="I23" s="44"/>
      <c r="J23" s="44"/>
      <c r="K23" s="44"/>
      <c r="L23" s="44"/>
      <c r="M23" s="44"/>
      <c r="N23" s="44"/>
      <c r="O23" s="44" t="s">
        <v>42</v>
      </c>
      <c r="P23" s="44"/>
      <c r="Q23" s="47"/>
    </row>
    <row r="24" spans="1:22" ht="21.65" customHeight="1" thickBot="1" x14ac:dyDescent="0.55000000000000004">
      <c r="B24" s="241" t="s">
        <v>44</v>
      </c>
      <c r="C24" s="242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3"/>
      <c r="Q24" s="47"/>
      <c r="R24" s="53"/>
    </row>
    <row r="25" spans="1:22" ht="58.5" thickBot="1" x14ac:dyDescent="0.35">
      <c r="B25" s="214" t="s">
        <v>45</v>
      </c>
      <c r="C25" s="215"/>
      <c r="D25" s="54" t="s">
        <v>46</v>
      </c>
      <c r="E25" s="54" t="s">
        <v>22</v>
      </c>
      <c r="F25" s="54" t="s">
        <v>47</v>
      </c>
      <c r="G25" s="54" t="s">
        <v>24</v>
      </c>
      <c r="H25" s="55" t="s">
        <v>48</v>
      </c>
      <c r="I25" s="55" t="s">
        <v>26</v>
      </c>
      <c r="J25" s="56" t="s">
        <v>27</v>
      </c>
      <c r="K25" s="57" t="s">
        <v>49</v>
      </c>
      <c r="L25" s="58" t="s">
        <v>50</v>
      </c>
      <c r="M25" s="59" t="s">
        <v>51</v>
      </c>
      <c r="N25" s="60" t="s">
        <v>52</v>
      </c>
      <c r="O25" s="57" t="s">
        <v>53</v>
      </c>
      <c r="P25" s="61" t="s">
        <v>54</v>
      </c>
    </row>
    <row r="26" spans="1:22" ht="18.649999999999999" customHeight="1" x14ac:dyDescent="0.3">
      <c r="B26" s="216" t="s">
        <v>55</v>
      </c>
      <c r="C26" s="217"/>
      <c r="D26" s="62" t="s">
        <v>56</v>
      </c>
      <c r="E26" s="63">
        <f>E6+H6+L6</f>
        <v>112687</v>
      </c>
      <c r="F26" s="63">
        <f>E7+H7+L7</f>
        <v>193097</v>
      </c>
      <c r="G26" s="63">
        <f>E8+H8+L8</f>
        <v>353550</v>
      </c>
      <c r="H26" s="63">
        <f>E9+H9+L9</f>
        <v>286105</v>
      </c>
      <c r="I26" s="63">
        <f>E10+H10+L10</f>
        <v>102099</v>
      </c>
      <c r="J26" s="64">
        <f>E11+H11+L11</f>
        <v>39699</v>
      </c>
      <c r="K26" s="65">
        <f>E26+F26+G26+H26+I26+J26</f>
        <v>1087237</v>
      </c>
      <c r="L26" s="66">
        <f>IF(K26=0,0,((K26/K29)))</f>
        <v>0.65763497782855984</v>
      </c>
      <c r="M26" s="67">
        <f>E12+H12+L12</f>
        <v>5267</v>
      </c>
      <c r="N26" s="68">
        <f>IF(M26=0,0,(M26/M$29))</f>
        <v>0.65697891979543466</v>
      </c>
      <c r="O26" s="69">
        <f>K26+M26</f>
        <v>1092504</v>
      </c>
      <c r="P26" s="70">
        <f>IF(O26=0,0,(O26/O$29))</f>
        <v>0.65763181180662988</v>
      </c>
    </row>
    <row r="27" spans="1:22" ht="44.15" customHeight="1" x14ac:dyDescent="0.5">
      <c r="B27" s="218" t="s">
        <v>57</v>
      </c>
      <c r="C27" s="219"/>
      <c r="D27" s="71" t="s">
        <v>58</v>
      </c>
      <c r="E27" s="72">
        <f>B6+D6+I6+J6+N6</f>
        <v>87846</v>
      </c>
      <c r="F27" s="73">
        <f>N7+B7+D7+I7+J7</f>
        <v>69993</v>
      </c>
      <c r="G27" s="72">
        <f>N8</f>
        <v>0</v>
      </c>
      <c r="H27" s="72">
        <f>D9+J9+N9</f>
        <v>0</v>
      </c>
      <c r="I27" s="72">
        <f>B10+D10+I10+J10+N10</f>
        <v>0</v>
      </c>
      <c r="J27" s="74">
        <v>0</v>
      </c>
      <c r="K27" s="75">
        <f>E27+F27+G27+H27+I27+J27</f>
        <v>157839</v>
      </c>
      <c r="L27" s="76">
        <f>IF(K27=0,0,((K27/K29)))</f>
        <v>9.5471775947178081E-2</v>
      </c>
      <c r="M27" s="77">
        <f>B12+D12+I12+J12+N12</f>
        <v>718</v>
      </c>
      <c r="N27" s="78">
        <f>IF(M27=0,0,(M27/M$29))</f>
        <v>8.9559685667955594E-2</v>
      </c>
      <c r="O27" s="79">
        <f>K27+M27</f>
        <v>158557</v>
      </c>
      <c r="P27" s="80">
        <f>IF(O27=0,0,(O27/O$29))</f>
        <v>9.5443245228048423E-2</v>
      </c>
      <c r="Q27" s="81"/>
    </row>
    <row r="28" spans="1:22" ht="48" customHeight="1" thickBot="1" x14ac:dyDescent="0.55000000000000004">
      <c r="B28" s="220" t="s">
        <v>59</v>
      </c>
      <c r="C28" s="221"/>
      <c r="D28" s="82" t="s">
        <v>60</v>
      </c>
      <c r="E28" s="83">
        <f>K6</f>
        <v>0</v>
      </c>
      <c r="F28" s="84">
        <f>C7+F7+K7+G7+M7+O7</f>
        <v>143386</v>
      </c>
      <c r="G28" s="84">
        <f>K8</f>
        <v>0</v>
      </c>
      <c r="H28" s="84">
        <f>C9+F9+K9+M9+G9+O9</f>
        <v>106759</v>
      </c>
      <c r="I28" s="84">
        <f>C10+F10+G10+K10+M10+O10</f>
        <v>158032</v>
      </c>
      <c r="J28" s="85">
        <v>0</v>
      </c>
      <c r="K28" s="86">
        <f>E28+F28+G28+H28+I28+J28</f>
        <v>408177</v>
      </c>
      <c r="L28" s="87">
        <f>IF(K28=0,0,((K28/K29)))</f>
        <v>0.24689324622426212</v>
      </c>
      <c r="M28" s="88">
        <f>C12+F12+G12+K12+M12+O12</f>
        <v>2032</v>
      </c>
      <c r="N28" s="89">
        <f>IF(M28=0,0,(M28/M$29))</f>
        <v>0.25346139453660971</v>
      </c>
      <c r="O28" s="75">
        <f>K28+M28</f>
        <v>410209</v>
      </c>
      <c r="P28" s="76">
        <f>IF(O28=0,0,(O28/O$29))</f>
        <v>0.24692494296532172</v>
      </c>
      <c r="Q28" s="81"/>
    </row>
    <row r="29" spans="1:22" ht="21.5" thickBot="1" x14ac:dyDescent="0.55000000000000004">
      <c r="B29" s="90"/>
      <c r="C29" s="91"/>
      <c r="D29" s="92" t="s">
        <v>61</v>
      </c>
      <c r="E29" s="93">
        <f t="shared" ref="E29:J29" si="3">SUM(E26:E28)</f>
        <v>200533</v>
      </c>
      <c r="F29" s="93">
        <f t="shared" si="3"/>
        <v>406476</v>
      </c>
      <c r="G29" s="93">
        <f t="shared" si="3"/>
        <v>353550</v>
      </c>
      <c r="H29" s="94">
        <f t="shared" si="3"/>
        <v>392864</v>
      </c>
      <c r="I29" s="95">
        <f t="shared" si="3"/>
        <v>260131</v>
      </c>
      <c r="J29" s="95">
        <f t="shared" si="3"/>
        <v>39699</v>
      </c>
      <c r="K29" s="96">
        <f>SUM(E29:J29)</f>
        <v>1653253</v>
      </c>
      <c r="L29" s="97">
        <f>SUM(L26:L28)</f>
        <v>1</v>
      </c>
      <c r="M29" s="96">
        <f>SUM(M26:M28)</f>
        <v>8017</v>
      </c>
      <c r="N29" s="98">
        <f>SUM(N26:N28)</f>
        <v>1</v>
      </c>
      <c r="O29" s="96">
        <f>K29+M29</f>
        <v>1661270</v>
      </c>
      <c r="P29" s="98">
        <f>SUM(P26:P28)</f>
        <v>1</v>
      </c>
      <c r="Q29" s="81"/>
    </row>
    <row r="30" spans="1:22" ht="13.5" thickBot="1" x14ac:dyDescent="0.35">
      <c r="A30" s="99"/>
      <c r="B30" s="100"/>
      <c r="C30" s="100"/>
      <c r="G30" s="40"/>
    </row>
    <row r="31" spans="1:22" ht="21" customHeight="1" thickBot="1" x14ac:dyDescent="0.55000000000000004">
      <c r="B31" s="53"/>
      <c r="D31" s="101"/>
      <c r="E31" s="241" t="s">
        <v>62</v>
      </c>
      <c r="F31" s="242"/>
      <c r="G31" s="242"/>
      <c r="H31" s="242"/>
      <c r="I31" s="242"/>
      <c r="J31" s="242"/>
      <c r="K31" s="242"/>
      <c r="L31" s="243"/>
      <c r="M31" s="53"/>
      <c r="N31" s="102"/>
      <c r="O31" s="53"/>
      <c r="P31" s="53"/>
      <c r="Q31" s="53"/>
      <c r="R31" s="53"/>
    </row>
    <row r="32" spans="1:22" ht="73" thickBot="1" x14ac:dyDescent="0.35">
      <c r="E32" s="238" t="s">
        <v>63</v>
      </c>
      <c r="F32" s="239"/>
      <c r="G32" s="240"/>
      <c r="H32" s="103" t="s">
        <v>46</v>
      </c>
      <c r="I32" s="104" t="s">
        <v>64</v>
      </c>
      <c r="J32" s="105" t="s">
        <v>65</v>
      </c>
      <c r="K32" s="176" t="s">
        <v>66</v>
      </c>
      <c r="L32" s="177" t="s">
        <v>67</v>
      </c>
    </row>
    <row r="33" spans="1:18" ht="26.25" customHeight="1" x14ac:dyDescent="0.3">
      <c r="E33" s="225" t="s">
        <v>55</v>
      </c>
      <c r="F33" s="226"/>
      <c r="G33" s="227"/>
      <c r="H33" s="106" t="s">
        <v>56</v>
      </c>
      <c r="I33" s="107">
        <f>H13+E13+L13</f>
        <v>1</v>
      </c>
      <c r="J33" s="108">
        <f>H14+E14+L14</f>
        <v>27808</v>
      </c>
      <c r="K33" s="109">
        <f>I33+J33</f>
        <v>27809</v>
      </c>
      <c r="L33" s="110">
        <f>K33/K36</f>
        <v>0.62223664190459138</v>
      </c>
    </row>
    <row r="34" spans="1:18" ht="28" customHeight="1" x14ac:dyDescent="0.3">
      <c r="E34" s="228" t="s">
        <v>57</v>
      </c>
      <c r="F34" s="229"/>
      <c r="G34" s="230"/>
      <c r="H34" s="111" t="s">
        <v>58</v>
      </c>
      <c r="I34" s="112">
        <f>B13+D13+I13+J13+N13</f>
        <v>5247</v>
      </c>
      <c r="J34" s="113">
        <f>N14+B14+D14+I14+J14</f>
        <v>0</v>
      </c>
      <c r="K34" s="114">
        <f>SUM(I34:J34)</f>
        <v>5247</v>
      </c>
      <c r="L34" s="115">
        <f>K34/K36</f>
        <v>0.11740356215877562</v>
      </c>
    </row>
    <row r="35" spans="1:18" ht="32.5" customHeight="1" thickBot="1" x14ac:dyDescent="0.35">
      <c r="E35" s="231" t="s">
        <v>59</v>
      </c>
      <c r="F35" s="232"/>
      <c r="G35" s="233"/>
      <c r="H35" s="116" t="s">
        <v>60</v>
      </c>
      <c r="I35" s="117">
        <f>C13+F13+G13+K13+M13+O13</f>
        <v>11636</v>
      </c>
      <c r="J35" s="118">
        <f>C14+F14+G14+K14+M14+N14+O14</f>
        <v>0</v>
      </c>
      <c r="K35" s="119">
        <f>I35+J35</f>
        <v>11636</v>
      </c>
      <c r="L35" s="115">
        <f>K35/K36</f>
        <v>0.26035979593663294</v>
      </c>
    </row>
    <row r="36" spans="1:18" ht="15" thickBot="1" x14ac:dyDescent="0.4">
      <c r="E36" s="234" t="s">
        <v>61</v>
      </c>
      <c r="F36" s="235"/>
      <c r="G36" s="235"/>
      <c r="H36" s="236"/>
      <c r="I36" s="95">
        <f>I33+I34+I35</f>
        <v>16884</v>
      </c>
      <c r="J36" s="95">
        <f>J33+J34+J35</f>
        <v>27808</v>
      </c>
      <c r="K36" s="96">
        <f>SUM(I36:J36)</f>
        <v>44692</v>
      </c>
      <c r="L36" s="120">
        <f>SUM(L33:L35)</f>
        <v>0.99999999999999989</v>
      </c>
    </row>
    <row r="37" spans="1:18" x14ac:dyDescent="0.3">
      <c r="A37" s="99"/>
      <c r="K37" s="40"/>
      <c r="Q37" s="16"/>
    </row>
    <row r="38" spans="1:18" x14ac:dyDescent="0.3">
      <c r="A38" s="1" t="s">
        <v>68</v>
      </c>
    </row>
    <row r="39" spans="1:18" ht="18.5" x14ac:dyDescent="0.45">
      <c r="A39" s="99" t="s">
        <v>69</v>
      </c>
      <c r="Q39" s="121"/>
    </row>
    <row r="40" spans="1:18" ht="19.5" customHeight="1" x14ac:dyDescent="0.55000000000000004">
      <c r="A40" s="205" t="s">
        <v>0</v>
      </c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</row>
    <row r="41" spans="1:18" ht="21" x14ac:dyDescent="0.5">
      <c r="A41" s="209" t="s">
        <v>70</v>
      </c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</row>
    <row r="42" spans="1:18" ht="21" x14ac:dyDescent="0.5">
      <c r="A42" s="237" t="str">
        <f>A63&amp;" to "&amp;A2</f>
        <v>October 1, 2024 to November 1, 2024</v>
      </c>
      <c r="B42" s="237"/>
      <c r="C42" s="237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</row>
    <row r="43" spans="1:18" ht="21.5" thickBot="1" x14ac:dyDescent="0.55000000000000004">
      <c r="A43" s="209" t="s">
        <v>71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</row>
    <row r="44" spans="1:18" ht="21.5" thickBot="1" x14ac:dyDescent="0.55000000000000004">
      <c r="A44" s="122" t="s">
        <v>3</v>
      </c>
      <c r="B44" s="3">
        <v>1</v>
      </c>
      <c r="C44" s="4">
        <v>3</v>
      </c>
      <c r="D44" s="4">
        <v>5</v>
      </c>
      <c r="E44" s="4">
        <v>7</v>
      </c>
      <c r="F44" s="5" t="s">
        <v>4</v>
      </c>
      <c r="G44" s="4">
        <v>29</v>
      </c>
      <c r="H44" s="4">
        <v>13</v>
      </c>
      <c r="I44" s="4">
        <v>15</v>
      </c>
      <c r="J44" s="4">
        <v>17</v>
      </c>
      <c r="K44" s="4">
        <v>19</v>
      </c>
      <c r="L44" s="4">
        <v>21</v>
      </c>
      <c r="M44" s="4">
        <v>23</v>
      </c>
      <c r="N44" s="4">
        <v>25</v>
      </c>
      <c r="O44" s="6">
        <v>27</v>
      </c>
      <c r="P44" s="210" t="s">
        <v>72</v>
      </c>
      <c r="R44" s="123"/>
    </row>
    <row r="45" spans="1:18" ht="33" thickBot="1" x14ac:dyDescent="0.55000000000000004">
      <c r="A45" s="124" t="s">
        <v>7</v>
      </c>
      <c r="B45" s="125" t="s">
        <v>8</v>
      </c>
      <c r="C45" s="126" t="s">
        <v>9</v>
      </c>
      <c r="D45" s="126" t="s">
        <v>10</v>
      </c>
      <c r="E45" s="126" t="s">
        <v>11</v>
      </c>
      <c r="F45" s="127" t="s">
        <v>12</v>
      </c>
      <c r="G45" s="126" t="s">
        <v>13</v>
      </c>
      <c r="H45" s="126" t="s">
        <v>14</v>
      </c>
      <c r="I45" s="126" t="s">
        <v>15</v>
      </c>
      <c r="J45" s="126" t="s">
        <v>16</v>
      </c>
      <c r="K45" s="126" t="s">
        <v>17</v>
      </c>
      <c r="L45" s="126" t="s">
        <v>18</v>
      </c>
      <c r="M45" s="126" t="s">
        <v>19</v>
      </c>
      <c r="N45" s="126" t="s">
        <v>20</v>
      </c>
      <c r="O45" s="128" t="s">
        <v>21</v>
      </c>
      <c r="P45" s="211"/>
      <c r="R45" s="123"/>
    </row>
    <row r="46" spans="1:18" ht="14.5" x14ac:dyDescent="0.35">
      <c r="A46" s="130" t="s">
        <v>22</v>
      </c>
      <c r="B46" s="151">
        <f t="shared" ref="B46:P46" si="4">IF(B68=0,0,(B6-B68)/B68)</f>
        <v>-2.3255813953488372E-2</v>
      </c>
      <c r="C46" s="151">
        <f t="shared" si="4"/>
        <v>0</v>
      </c>
      <c r="D46" s="151">
        <f t="shared" si="4"/>
        <v>-2.442063294293546E-2</v>
      </c>
      <c r="E46" s="151">
        <f t="shared" si="4"/>
        <v>-2.3574144486692015E-2</v>
      </c>
      <c r="F46" s="151">
        <f t="shared" si="4"/>
        <v>0</v>
      </c>
      <c r="G46" s="151">
        <f t="shared" si="4"/>
        <v>0</v>
      </c>
      <c r="H46" s="151">
        <f t="shared" si="4"/>
        <v>-2.1629311020755625E-2</v>
      </c>
      <c r="I46" s="151">
        <f t="shared" si="4"/>
        <v>-1.6425786821336882E-2</v>
      </c>
      <c r="J46" s="151">
        <f t="shared" si="4"/>
        <v>-1.2554702632900495E-2</v>
      </c>
      <c r="K46" s="151">
        <f t="shared" si="4"/>
        <v>0</v>
      </c>
      <c r="L46" s="151">
        <f t="shared" si="4"/>
        <v>-8.4440753045404212E-3</v>
      </c>
      <c r="M46" s="151">
        <f t="shared" si="4"/>
        <v>0</v>
      </c>
      <c r="N46" s="151">
        <f t="shared" si="4"/>
        <v>-1.2845557331439057E-2</v>
      </c>
      <c r="O46" s="152">
        <f t="shared" si="4"/>
        <v>0</v>
      </c>
      <c r="P46" s="146">
        <f t="shared" si="4"/>
        <v>-1.804925104911884E-2</v>
      </c>
    </row>
    <row r="47" spans="1:18" ht="21" x14ac:dyDescent="0.5">
      <c r="A47" s="130" t="s">
        <v>23</v>
      </c>
      <c r="B47" s="151">
        <f t="shared" ref="B47:P47" si="5">IF(B69=0,0,(B7-B69)/B69)</f>
        <v>-9.450472523626182E-3</v>
      </c>
      <c r="C47" s="151">
        <f t="shared" si="5"/>
        <v>-1.4870900969604531E-2</v>
      </c>
      <c r="D47" s="151">
        <f t="shared" si="5"/>
        <v>-2.458736482640865E-2</v>
      </c>
      <c r="E47" s="151">
        <f t="shared" si="5"/>
        <v>-1.1676396997497914E-2</v>
      </c>
      <c r="F47" s="151">
        <f t="shared" si="5"/>
        <v>-1.8368067820558106E-2</v>
      </c>
      <c r="G47" s="151">
        <f t="shared" si="5"/>
        <v>-3.5460992907801418E-3</v>
      </c>
      <c r="H47" s="151">
        <f t="shared" si="5"/>
        <v>-2.326687997374682E-2</v>
      </c>
      <c r="I47" s="151">
        <f t="shared" si="5"/>
        <v>-1.041020008595578E-2</v>
      </c>
      <c r="J47" s="151">
        <f t="shared" si="5"/>
        <v>-1.3171947312210752E-2</v>
      </c>
      <c r="K47" s="151">
        <f t="shared" si="5"/>
        <v>-1.9198149575944488E-2</v>
      </c>
      <c r="L47" s="151">
        <f t="shared" si="5"/>
        <v>2.1454294690062065E-2</v>
      </c>
      <c r="M47" s="151">
        <f t="shared" si="5"/>
        <v>-1.4191106906338695E-2</v>
      </c>
      <c r="N47" s="151">
        <f t="shared" si="5"/>
        <v>-2.1487220235730367E-2</v>
      </c>
      <c r="O47" s="152">
        <f t="shared" si="5"/>
        <v>-1.2590690925326487E-2</v>
      </c>
      <c r="P47" s="146">
        <f t="shared" si="5"/>
        <v>-1.8209485163581028E-2</v>
      </c>
      <c r="R47" s="129"/>
    </row>
    <row r="48" spans="1:18" ht="21" x14ac:dyDescent="0.5">
      <c r="A48" s="130" t="s">
        <v>24</v>
      </c>
      <c r="B48" s="151">
        <f t="shared" ref="B48:P48" si="6">IF(B70=0,0,(B8-B70)/B70)</f>
        <v>0</v>
      </c>
      <c r="C48" s="151">
        <f t="shared" si="6"/>
        <v>0</v>
      </c>
      <c r="D48" s="151">
        <f t="shared" si="6"/>
        <v>0</v>
      </c>
      <c r="E48" s="151">
        <f t="shared" si="6"/>
        <v>6.2630480167014616E-3</v>
      </c>
      <c r="F48" s="151">
        <f t="shared" si="6"/>
        <v>0</v>
      </c>
      <c r="G48" s="151">
        <f t="shared" si="6"/>
        <v>0</v>
      </c>
      <c r="H48" s="151">
        <f t="shared" si="6"/>
        <v>-1.7039730421390276E-2</v>
      </c>
      <c r="I48" s="151">
        <f t="shared" si="6"/>
        <v>0</v>
      </c>
      <c r="J48" s="151">
        <f t="shared" si="6"/>
        <v>0</v>
      </c>
      <c r="K48" s="151">
        <f t="shared" si="6"/>
        <v>0</v>
      </c>
      <c r="L48" s="151">
        <f t="shared" si="6"/>
        <v>3.548463919980948E-2</v>
      </c>
      <c r="M48" s="151">
        <f t="shared" si="6"/>
        <v>0</v>
      </c>
      <c r="N48" s="151">
        <f t="shared" si="6"/>
        <v>0</v>
      </c>
      <c r="O48" s="152">
        <f t="shared" si="6"/>
        <v>0</v>
      </c>
      <c r="P48" s="146">
        <f t="shared" si="6"/>
        <v>-1.5134421407141843E-2</v>
      </c>
      <c r="R48" s="129"/>
    </row>
    <row r="49" spans="1:18" ht="21" x14ac:dyDescent="0.5">
      <c r="A49" s="130" t="s">
        <v>25</v>
      </c>
      <c r="B49" s="151">
        <f t="shared" ref="B49:P49" si="7">IF(B71=0,0,(B9-B71)/B71)</f>
        <v>0</v>
      </c>
      <c r="C49" s="151">
        <f t="shared" si="7"/>
        <v>0</v>
      </c>
      <c r="D49" s="151">
        <f t="shared" si="7"/>
        <v>0</v>
      </c>
      <c r="E49" s="151">
        <f t="shared" si="7"/>
        <v>-6.0658578856152513E-3</v>
      </c>
      <c r="F49" s="151">
        <f t="shared" si="7"/>
        <v>0</v>
      </c>
      <c r="G49" s="151">
        <f t="shared" si="7"/>
        <v>0</v>
      </c>
      <c r="H49" s="151">
        <f t="shared" si="7"/>
        <v>-1.9504373177842566E-2</v>
      </c>
      <c r="I49" s="151">
        <f t="shared" si="7"/>
        <v>0</v>
      </c>
      <c r="J49" s="151">
        <f t="shared" si="7"/>
        <v>0</v>
      </c>
      <c r="K49" s="151">
        <f t="shared" si="7"/>
        <v>-1.760343050647821E-2</v>
      </c>
      <c r="L49" s="151">
        <f t="shared" si="7"/>
        <v>1.5834503894777169E-2</v>
      </c>
      <c r="M49" s="151">
        <f t="shared" si="7"/>
        <v>0</v>
      </c>
      <c r="N49" s="151">
        <f t="shared" si="7"/>
        <v>0</v>
      </c>
      <c r="O49" s="152">
        <f t="shared" si="7"/>
        <v>0</v>
      </c>
      <c r="P49" s="146">
        <f t="shared" si="7"/>
        <v>-1.7564918177089585E-2</v>
      </c>
      <c r="R49" s="129"/>
    </row>
    <row r="50" spans="1:18" ht="21" x14ac:dyDescent="0.5">
      <c r="A50" s="130" t="s">
        <v>26</v>
      </c>
      <c r="B50" s="151">
        <f t="shared" ref="B50:P50" si="8">IF(B72=0,0,(B10-B72)/B72)</f>
        <v>0</v>
      </c>
      <c r="C50" s="151">
        <f t="shared" si="8"/>
        <v>-9.4716362891664966E-3</v>
      </c>
      <c r="D50" s="151">
        <f t="shared" si="8"/>
        <v>0</v>
      </c>
      <c r="E50" s="151">
        <f t="shared" si="8"/>
        <v>-2.2959889349930845E-2</v>
      </c>
      <c r="F50" s="151">
        <f t="shared" si="8"/>
        <v>-1.8159594901344507E-2</v>
      </c>
      <c r="G50" s="151">
        <f t="shared" si="8"/>
        <v>-1.4795918367346939E-2</v>
      </c>
      <c r="H50" s="151">
        <f t="shared" si="8"/>
        <v>-2.01600413009809E-2</v>
      </c>
      <c r="I50" s="151">
        <f t="shared" si="8"/>
        <v>0</v>
      </c>
      <c r="J50" s="151">
        <f t="shared" si="8"/>
        <v>0</v>
      </c>
      <c r="K50" s="151">
        <f t="shared" si="8"/>
        <v>-1.7369289483959542E-2</v>
      </c>
      <c r="L50" s="151">
        <f t="shared" si="8"/>
        <v>-1.5303682448589193E-2</v>
      </c>
      <c r="M50" s="151">
        <f t="shared" si="8"/>
        <v>-1.6040371271514822E-2</v>
      </c>
      <c r="N50" s="151">
        <f t="shared" si="8"/>
        <v>0</v>
      </c>
      <c r="O50" s="152">
        <f t="shared" si="8"/>
        <v>-1.5652336186988268E-2</v>
      </c>
      <c r="P50" s="146">
        <f t="shared" si="8"/>
        <v>-1.7164511814534107E-2</v>
      </c>
      <c r="R50" s="129"/>
    </row>
    <row r="51" spans="1:18" ht="21" x14ac:dyDescent="0.5">
      <c r="A51" s="130" t="s">
        <v>27</v>
      </c>
      <c r="B51" s="151">
        <f t="shared" ref="B51:P51" si="9">IF(B73=0,0,(B11-B73)/B73)</f>
        <v>0</v>
      </c>
      <c r="C51" s="151">
        <f t="shared" si="9"/>
        <v>0</v>
      </c>
      <c r="D51" s="151">
        <f t="shared" si="9"/>
        <v>0</v>
      </c>
      <c r="E51" s="151">
        <f t="shared" si="9"/>
        <v>-4.4444444444444446E-2</v>
      </c>
      <c r="F51" s="151">
        <f t="shared" si="9"/>
        <v>0</v>
      </c>
      <c r="G51" s="151">
        <f t="shared" si="9"/>
        <v>0</v>
      </c>
      <c r="H51" s="151">
        <f t="shared" si="9"/>
        <v>-2.5773335868118738E-2</v>
      </c>
      <c r="I51" s="151">
        <f t="shared" si="9"/>
        <v>0</v>
      </c>
      <c r="J51" s="151">
        <f t="shared" si="9"/>
        <v>0</v>
      </c>
      <c r="K51" s="151">
        <f t="shared" si="9"/>
        <v>0</v>
      </c>
      <c r="L51" s="151">
        <f t="shared" si="9"/>
        <v>5.8479532163742687E-3</v>
      </c>
      <c r="M51" s="151">
        <f t="shared" si="9"/>
        <v>0</v>
      </c>
      <c r="N51" s="151">
        <f t="shared" si="9"/>
        <v>0</v>
      </c>
      <c r="O51" s="152">
        <f t="shared" si="9"/>
        <v>0</v>
      </c>
      <c r="P51" s="146">
        <f t="shared" si="9"/>
        <v>-2.3298725581853072E-2</v>
      </c>
      <c r="R51" s="129"/>
    </row>
    <row r="52" spans="1:18" ht="21" x14ac:dyDescent="0.5">
      <c r="A52" s="131" t="s">
        <v>28</v>
      </c>
      <c r="B52" s="151">
        <f t="shared" ref="B52:P52" si="10">IF(B74=0,0,(B12-B74)/B74)</f>
        <v>0</v>
      </c>
      <c r="C52" s="151">
        <f t="shared" si="10"/>
        <v>-3.015075376884422E-2</v>
      </c>
      <c r="D52" s="151">
        <f t="shared" si="10"/>
        <v>-1.6949152542372881E-2</v>
      </c>
      <c r="E52" s="151">
        <f t="shared" si="10"/>
        <v>-3.8095238095238099E-2</v>
      </c>
      <c r="F52" s="151">
        <f t="shared" si="10"/>
        <v>9.7560975609756101E-2</v>
      </c>
      <c r="G52" s="151">
        <f t="shared" si="10"/>
        <v>0.33333333333333331</v>
      </c>
      <c r="H52" s="151">
        <f t="shared" si="10"/>
        <v>-9.0799031476997572E-3</v>
      </c>
      <c r="I52" s="151">
        <f t="shared" si="10"/>
        <v>-1.4035087719298246E-2</v>
      </c>
      <c r="J52" s="151">
        <f t="shared" si="10"/>
        <v>2.7272727272727271E-2</v>
      </c>
      <c r="K52" s="151">
        <f t="shared" si="10"/>
        <v>-1.7639902676399026E-2</v>
      </c>
      <c r="L52" s="151">
        <f t="shared" si="10"/>
        <v>-7.7821011673151752E-3</v>
      </c>
      <c r="M52" s="151">
        <f t="shared" si="10"/>
        <v>0</v>
      </c>
      <c r="N52" s="151">
        <f t="shared" si="10"/>
        <v>3.553299492385787E-2</v>
      </c>
      <c r="O52" s="152">
        <f t="shared" si="10"/>
        <v>0</v>
      </c>
      <c r="P52" s="146">
        <f t="shared" si="10"/>
        <v>-9.5132196688905366E-3</v>
      </c>
      <c r="R52" s="129"/>
    </row>
    <row r="53" spans="1:18" ht="16.5" x14ac:dyDescent="0.35">
      <c r="A53" s="130" t="s">
        <v>29</v>
      </c>
      <c r="B53" s="151">
        <f t="shared" ref="B53:P53" si="11">IF(B76=0,0,(B13-B76)/B76)</f>
        <v>2.717391304347826E-2</v>
      </c>
      <c r="C53" s="151">
        <f t="shared" si="11"/>
        <v>-2.3866348448687352E-3</v>
      </c>
      <c r="D53" s="151">
        <f t="shared" si="11"/>
        <v>2.5352112676056339E-2</v>
      </c>
      <c r="E53" s="151">
        <f t="shared" si="11"/>
        <v>0</v>
      </c>
      <c r="F53" s="151">
        <f t="shared" si="11"/>
        <v>9.6618357487922701E-3</v>
      </c>
      <c r="G53" s="151">
        <f t="shared" si="11"/>
        <v>-3.0769230769230771E-2</v>
      </c>
      <c r="H53" s="151">
        <f t="shared" si="11"/>
        <v>0</v>
      </c>
      <c r="I53" s="151">
        <f t="shared" si="11"/>
        <v>1.5251652262328419E-3</v>
      </c>
      <c r="J53" s="151">
        <f t="shared" si="11"/>
        <v>6.32688927943761E-2</v>
      </c>
      <c r="K53" s="151">
        <f t="shared" si="11"/>
        <v>-4.0733197556008143E-3</v>
      </c>
      <c r="L53" s="151">
        <f t="shared" si="11"/>
        <v>0</v>
      </c>
      <c r="M53" s="151">
        <f t="shared" si="11"/>
        <v>-1.932367149758454E-2</v>
      </c>
      <c r="N53" s="151">
        <f t="shared" si="11"/>
        <v>-4.5377197958026095E-3</v>
      </c>
      <c r="O53" s="152">
        <f t="shared" si="11"/>
        <v>1.6715830875122909E-2</v>
      </c>
      <c r="P53" s="146">
        <f t="shared" si="11"/>
        <v>1.6017084890549919E-3</v>
      </c>
    </row>
    <row r="54" spans="1:18" ht="21.5" thickBot="1" x14ac:dyDescent="0.55000000000000004">
      <c r="A54" s="132" t="s">
        <v>30</v>
      </c>
      <c r="B54" s="153">
        <f t="shared" ref="B54:P54" si="12">IF(B77=0,0,(B14-B77)/B77)</f>
        <v>0</v>
      </c>
      <c r="C54" s="153">
        <f t="shared" si="12"/>
        <v>0</v>
      </c>
      <c r="D54" s="153">
        <f t="shared" si="12"/>
        <v>0</v>
      </c>
      <c r="E54" s="153">
        <f t="shared" si="12"/>
        <v>-9.876543209876543E-3</v>
      </c>
      <c r="F54" s="153">
        <f t="shared" si="12"/>
        <v>0</v>
      </c>
      <c r="G54" s="153">
        <f t="shared" si="12"/>
        <v>0</v>
      </c>
      <c r="H54" s="153">
        <f t="shared" si="12"/>
        <v>-6.0482317589953E-3</v>
      </c>
      <c r="I54" s="153">
        <f t="shared" si="12"/>
        <v>0</v>
      </c>
      <c r="J54" s="153">
        <f t="shared" si="12"/>
        <v>0</v>
      </c>
      <c r="K54" s="153">
        <f t="shared" si="12"/>
        <v>0</v>
      </c>
      <c r="L54" s="153">
        <f t="shared" si="12"/>
        <v>7.5282308657465494E-3</v>
      </c>
      <c r="M54" s="153">
        <f t="shared" si="12"/>
        <v>0</v>
      </c>
      <c r="N54" s="153">
        <f t="shared" si="12"/>
        <v>0</v>
      </c>
      <c r="O54" s="154">
        <f t="shared" si="12"/>
        <v>0</v>
      </c>
      <c r="P54" s="147">
        <f t="shared" si="12"/>
        <v>-5.3296133347641023E-3</v>
      </c>
      <c r="R54" s="129"/>
    </row>
    <row r="55" spans="1:18" ht="21.5" thickBot="1" x14ac:dyDescent="0.55000000000000004">
      <c r="A55" s="133" t="s">
        <v>31</v>
      </c>
      <c r="B55" s="155">
        <f t="shared" ref="B55:P55" si="13">IF(B15=0,0,(B15-B78)/B78)</f>
        <v>-1.7215870880968393E-2</v>
      </c>
      <c r="C55" s="155">
        <f t="shared" si="13"/>
        <v>-1.1971125439926015E-2</v>
      </c>
      <c r="D55" s="155">
        <f t="shared" si="13"/>
        <v>-2.3627134287032763E-2</v>
      </c>
      <c r="E55" s="155">
        <f t="shared" si="13"/>
        <v>-1.8411674868488038E-2</v>
      </c>
      <c r="F55" s="155">
        <f t="shared" si="13"/>
        <v>-1.7358425711093924E-2</v>
      </c>
      <c r="G55" s="155">
        <f t="shared" si="13"/>
        <v>-8.5413929040735869E-3</v>
      </c>
      <c r="H55" s="155">
        <f t="shared" si="13"/>
        <v>-1.9414630007443433E-2</v>
      </c>
      <c r="I55" s="155">
        <f t="shared" si="13"/>
        <v>-1.4336697964372693E-2</v>
      </c>
      <c r="J55" s="155">
        <f t="shared" si="13"/>
        <v>-1.1318790927620451E-2</v>
      </c>
      <c r="K55" s="155">
        <f t="shared" si="13"/>
        <v>-1.7446795610258897E-2</v>
      </c>
      <c r="L55" s="155">
        <f t="shared" si="13"/>
        <v>5.1504591579547201E-3</v>
      </c>
      <c r="M55" s="155">
        <f t="shared" si="13"/>
        <v>-1.5196548418024928E-2</v>
      </c>
      <c r="N55" s="155">
        <f t="shared" si="13"/>
        <v>-1.8713474108615527E-2</v>
      </c>
      <c r="O55" s="156">
        <f t="shared" si="13"/>
        <v>-1.3714208505511581E-2</v>
      </c>
      <c r="P55" s="148">
        <f t="shared" si="13"/>
        <v>-1.6989859096820589E-2</v>
      </c>
      <c r="R55" s="129"/>
    </row>
    <row r="56" spans="1:18" ht="21.5" thickBot="1" x14ac:dyDescent="0.55000000000000004">
      <c r="A56" s="29" t="s">
        <v>32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1"/>
      <c r="M56" s="30"/>
      <c r="N56" s="30"/>
      <c r="O56" s="31"/>
      <c r="P56" s="149"/>
      <c r="R56" s="129"/>
    </row>
    <row r="57" spans="1:18" ht="21.5" thickBot="1" x14ac:dyDescent="0.55000000000000004">
      <c r="A57" s="134"/>
      <c r="B57" s="135" t="s">
        <v>33</v>
      </c>
      <c r="C57" s="157">
        <f>(C17-C80)/C80</f>
        <v>-1.8400176289114147E-2</v>
      </c>
      <c r="D57" s="158" t="s">
        <v>34</v>
      </c>
      <c r="E57" s="157">
        <f>(E17-E80)/E80</f>
        <v>-1.8807205925159286E-2</v>
      </c>
      <c r="F57" s="159" t="s">
        <v>35</v>
      </c>
      <c r="G57" s="157">
        <f>(G17-G80)/G80</f>
        <v>1.096774193548387</v>
      </c>
      <c r="H57" s="158" t="s">
        <v>36</v>
      </c>
      <c r="I57" s="160">
        <f>(I17-I80)/I80</f>
        <v>-1.5578947368421053E-2</v>
      </c>
      <c r="J57" s="159" t="s">
        <v>37</v>
      </c>
      <c r="K57" s="160">
        <f>(K17-K80)/K80</f>
        <v>-1.1099554234769687E-2</v>
      </c>
      <c r="L57" s="161" t="s">
        <v>38</v>
      </c>
      <c r="M57" s="162">
        <f>IF(M80=0,0,(M17-M80)/M80)</f>
        <v>0</v>
      </c>
      <c r="N57" s="163" t="s">
        <v>39</v>
      </c>
      <c r="O57" s="164">
        <f>(O17-O80)/O80</f>
        <v>7.0879923623265971E-4</v>
      </c>
      <c r="P57" s="150">
        <f>IF(P17=0,0,(P17-P80)/P80)</f>
        <v>-1.168377279645209E-2</v>
      </c>
      <c r="R57" s="129"/>
    </row>
    <row r="58" spans="1:18" ht="15" thickBot="1" x14ac:dyDescent="0.4">
      <c r="A58" s="52"/>
      <c r="B58" s="136"/>
      <c r="C58" s="136"/>
      <c r="D58" s="136"/>
      <c r="E58" s="136"/>
      <c r="F58" s="136"/>
      <c r="G58" s="136"/>
      <c r="H58" s="137"/>
      <c r="I58" s="136"/>
      <c r="J58" s="136"/>
      <c r="K58" s="136"/>
      <c r="L58" s="136"/>
      <c r="M58" s="136"/>
      <c r="N58" s="136"/>
      <c r="O58" s="45" t="s">
        <v>40</v>
      </c>
      <c r="P58" s="148">
        <f>IF(P18=0,0,(P18-P81)/P81)</f>
        <v>-1.6112849588713504E-2</v>
      </c>
      <c r="Q58"/>
    </row>
    <row r="60" spans="1:18" x14ac:dyDescent="0.3">
      <c r="Q60" s="138"/>
    </row>
    <row r="61" spans="1:18" ht="16" x14ac:dyDescent="0.4">
      <c r="A61" s="52"/>
      <c r="B61" s="139"/>
      <c r="C61" s="139"/>
      <c r="D61" s="140"/>
      <c r="E61" s="141"/>
      <c r="F61" s="140"/>
      <c r="G61" s="140"/>
      <c r="H61" s="142"/>
      <c r="I61" s="140"/>
      <c r="J61" s="140"/>
      <c r="K61" s="140"/>
      <c r="L61" s="140"/>
      <c r="M61" s="140"/>
      <c r="N61" s="140"/>
      <c r="O61" s="140"/>
      <c r="P61" s="140"/>
      <c r="Q61" s="143"/>
    </row>
    <row r="62" spans="1:18" ht="19.5" customHeight="1" x14ac:dyDescent="0.55000000000000004">
      <c r="A62" s="205" t="s">
        <v>0</v>
      </c>
      <c r="B62" s="205"/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205"/>
      <c r="Q62" s="205"/>
      <c r="R62" s="205"/>
    </row>
    <row r="63" spans="1:18" ht="18" customHeight="1" x14ac:dyDescent="0.5">
      <c r="A63" s="207" t="s">
        <v>82</v>
      </c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</row>
    <row r="64" spans="1:18" ht="18" customHeight="1" thickBot="1" x14ac:dyDescent="0.55000000000000004">
      <c r="A64" s="209" t="s">
        <v>2</v>
      </c>
      <c r="B64" s="209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</row>
    <row r="65" spans="1:18" ht="21.5" thickBot="1" x14ac:dyDescent="0.55000000000000004">
      <c r="A65" s="122" t="s">
        <v>3</v>
      </c>
      <c r="B65" s="3">
        <v>1</v>
      </c>
      <c r="C65" s="4">
        <v>3</v>
      </c>
      <c r="D65" s="4">
        <v>5</v>
      </c>
      <c r="E65" s="4">
        <v>7</v>
      </c>
      <c r="F65" s="5" t="s">
        <v>4</v>
      </c>
      <c r="G65" s="4">
        <v>29</v>
      </c>
      <c r="H65" s="4">
        <v>13</v>
      </c>
      <c r="I65" s="4">
        <v>15</v>
      </c>
      <c r="J65" s="4">
        <v>17</v>
      </c>
      <c r="K65" s="4">
        <v>19</v>
      </c>
      <c r="L65" s="4">
        <v>21</v>
      </c>
      <c r="M65" s="4">
        <v>23</v>
      </c>
      <c r="N65" s="4">
        <v>25</v>
      </c>
      <c r="O65" s="165">
        <v>27</v>
      </c>
      <c r="P65" s="210" t="s">
        <v>5</v>
      </c>
      <c r="Q65" s="212" t="s">
        <v>6</v>
      </c>
      <c r="R65" s="123"/>
    </row>
    <row r="66" spans="1:18" ht="30" thickBot="1" x14ac:dyDescent="0.55000000000000004">
      <c r="A66" s="8" t="s">
        <v>7</v>
      </c>
      <c r="B66" s="9" t="s">
        <v>8</v>
      </c>
      <c r="C66" s="10" t="s">
        <v>9</v>
      </c>
      <c r="D66" s="10" t="s">
        <v>10</v>
      </c>
      <c r="E66" s="10" t="s">
        <v>11</v>
      </c>
      <c r="F66" s="11" t="s">
        <v>74</v>
      </c>
      <c r="G66" s="10" t="s">
        <v>13</v>
      </c>
      <c r="H66" s="10" t="s">
        <v>14</v>
      </c>
      <c r="I66" s="10" t="s">
        <v>15</v>
      </c>
      <c r="J66" s="10" t="s">
        <v>16</v>
      </c>
      <c r="K66" s="10" t="s">
        <v>17</v>
      </c>
      <c r="L66" s="10" t="s">
        <v>18</v>
      </c>
      <c r="M66" s="10" t="s">
        <v>19</v>
      </c>
      <c r="N66" s="10" t="s">
        <v>20</v>
      </c>
      <c r="O66" s="166" t="s">
        <v>21</v>
      </c>
      <c r="P66" s="211"/>
      <c r="Q66" s="213"/>
      <c r="R66" s="123"/>
    </row>
    <row r="67" spans="1:18" ht="21" x14ac:dyDescent="0.5">
      <c r="A67" s="12" t="s">
        <v>83</v>
      </c>
      <c r="B67" s="13">
        <v>4</v>
      </c>
      <c r="C67" s="14">
        <v>0</v>
      </c>
      <c r="D67" s="14">
        <v>15</v>
      </c>
      <c r="E67" s="14">
        <v>0</v>
      </c>
      <c r="F67" s="14">
        <v>0</v>
      </c>
      <c r="G67" s="14">
        <v>0</v>
      </c>
      <c r="H67" s="14">
        <v>0</v>
      </c>
      <c r="I67" s="14">
        <v>23</v>
      </c>
      <c r="J67" s="14">
        <v>14</v>
      </c>
      <c r="K67" s="14">
        <v>0</v>
      </c>
      <c r="L67" s="14">
        <v>0</v>
      </c>
      <c r="M67" s="14">
        <v>0</v>
      </c>
      <c r="N67" s="14">
        <v>50</v>
      </c>
      <c r="O67" s="167">
        <v>0</v>
      </c>
      <c r="P67" s="173">
        <f t="shared" ref="P67:P77" si="14">SUM(B67:O67)</f>
        <v>106</v>
      </c>
      <c r="Q67" s="170">
        <f>IF(P67=0,0,P67/$P$78)</f>
        <v>6.1079364567169153E-5</v>
      </c>
      <c r="R67" s="123"/>
    </row>
    <row r="68" spans="1:18" ht="21" x14ac:dyDescent="0.5">
      <c r="A68" s="17" t="s">
        <v>22</v>
      </c>
      <c r="B68" s="18">
        <v>4386</v>
      </c>
      <c r="C68" s="19">
        <v>0</v>
      </c>
      <c r="D68" s="19">
        <v>12039</v>
      </c>
      <c r="E68" s="19">
        <v>3945</v>
      </c>
      <c r="F68" s="19">
        <v>0</v>
      </c>
      <c r="G68" s="19">
        <v>0</v>
      </c>
      <c r="H68" s="19">
        <v>89277</v>
      </c>
      <c r="I68" s="19">
        <v>42068</v>
      </c>
      <c r="J68" s="19">
        <v>13939</v>
      </c>
      <c r="K68" s="19">
        <v>0</v>
      </c>
      <c r="L68" s="19">
        <v>21672</v>
      </c>
      <c r="M68" s="19">
        <v>0</v>
      </c>
      <c r="N68" s="19">
        <v>16893</v>
      </c>
      <c r="O68" s="168">
        <v>0</v>
      </c>
      <c r="P68" s="174">
        <f t="shared" si="14"/>
        <v>204219</v>
      </c>
      <c r="Q68" s="171">
        <f t="shared" ref="Q68:Q77" si="15">IF(P68=0,0,P68/$P$78)</f>
        <v>0.11767515804285582</v>
      </c>
      <c r="R68" s="123"/>
    </row>
    <row r="69" spans="1:18" ht="21" x14ac:dyDescent="0.5">
      <c r="A69" s="17" t="s">
        <v>23</v>
      </c>
      <c r="B69" s="18">
        <v>2857</v>
      </c>
      <c r="C69" s="19">
        <v>18358</v>
      </c>
      <c r="D69" s="19">
        <v>8785</v>
      </c>
      <c r="E69" s="19">
        <v>1199</v>
      </c>
      <c r="F69" s="19">
        <v>5662</v>
      </c>
      <c r="G69" s="19">
        <v>2538</v>
      </c>
      <c r="H69" s="19">
        <v>182835</v>
      </c>
      <c r="I69" s="19">
        <v>20941</v>
      </c>
      <c r="J69" s="19">
        <v>8427</v>
      </c>
      <c r="K69" s="19">
        <v>64850</v>
      </c>
      <c r="L69" s="19">
        <v>13051</v>
      </c>
      <c r="M69" s="19">
        <v>9513</v>
      </c>
      <c r="N69" s="19">
        <v>30204</v>
      </c>
      <c r="O69" s="168">
        <v>44795</v>
      </c>
      <c r="P69" s="174">
        <f t="shared" si="14"/>
        <v>414015</v>
      </c>
      <c r="Q69" s="171">
        <f t="shared" si="15"/>
        <v>0.23856389737053335</v>
      </c>
      <c r="R69" s="123"/>
    </row>
    <row r="70" spans="1:18" ht="21" x14ac:dyDescent="0.5">
      <c r="A70" s="17" t="s">
        <v>24</v>
      </c>
      <c r="B70" s="18">
        <v>0</v>
      </c>
      <c r="C70" s="19">
        <v>0</v>
      </c>
      <c r="D70" s="19">
        <v>0</v>
      </c>
      <c r="E70" s="19">
        <v>958</v>
      </c>
      <c r="F70" s="19">
        <v>0</v>
      </c>
      <c r="G70" s="19">
        <v>0</v>
      </c>
      <c r="H70" s="19">
        <v>345428</v>
      </c>
      <c r="I70" s="19">
        <v>0</v>
      </c>
      <c r="J70" s="19">
        <v>0</v>
      </c>
      <c r="K70" s="19">
        <v>0</v>
      </c>
      <c r="L70" s="19">
        <v>12597</v>
      </c>
      <c r="M70" s="19">
        <v>0</v>
      </c>
      <c r="N70" s="19">
        <v>0</v>
      </c>
      <c r="O70" s="168">
        <v>0</v>
      </c>
      <c r="P70" s="174">
        <f t="shared" si="14"/>
        <v>358983</v>
      </c>
      <c r="Q70" s="171">
        <f t="shared" si="15"/>
        <v>0.20685333519260457</v>
      </c>
      <c r="R70" s="123"/>
    </row>
    <row r="71" spans="1:18" ht="21" x14ac:dyDescent="0.5">
      <c r="A71" s="17" t="s">
        <v>25</v>
      </c>
      <c r="B71" s="18">
        <v>0</v>
      </c>
      <c r="C71" s="19">
        <v>0</v>
      </c>
      <c r="D71" s="19">
        <v>0</v>
      </c>
      <c r="E71" s="19">
        <v>1154</v>
      </c>
      <c r="F71" s="19">
        <v>0</v>
      </c>
      <c r="G71" s="19">
        <v>0</v>
      </c>
      <c r="H71" s="19">
        <v>274400</v>
      </c>
      <c r="I71" s="19">
        <v>0</v>
      </c>
      <c r="J71" s="19">
        <v>0</v>
      </c>
      <c r="K71" s="19">
        <v>108672</v>
      </c>
      <c r="L71" s="19">
        <v>15662</v>
      </c>
      <c r="M71" s="19">
        <v>0</v>
      </c>
      <c r="N71" s="19">
        <v>0</v>
      </c>
      <c r="O71" s="168">
        <v>0</v>
      </c>
      <c r="P71" s="174">
        <f t="shared" si="14"/>
        <v>399888</v>
      </c>
      <c r="Q71" s="171">
        <f t="shared" si="15"/>
        <v>0.23042363149090694</v>
      </c>
      <c r="R71" s="123"/>
    </row>
    <row r="72" spans="1:18" ht="21" x14ac:dyDescent="0.5">
      <c r="A72" s="17" t="s">
        <v>26</v>
      </c>
      <c r="B72" s="18">
        <v>0</v>
      </c>
      <c r="C72" s="19">
        <v>19532</v>
      </c>
      <c r="D72" s="19">
        <v>0</v>
      </c>
      <c r="E72" s="19">
        <v>3615</v>
      </c>
      <c r="F72" s="19">
        <v>5727</v>
      </c>
      <c r="G72" s="19">
        <v>1960</v>
      </c>
      <c r="H72" s="19">
        <v>77480</v>
      </c>
      <c r="I72" s="19">
        <v>0</v>
      </c>
      <c r="J72" s="19">
        <v>0</v>
      </c>
      <c r="K72" s="19">
        <v>79393</v>
      </c>
      <c r="L72" s="19">
        <v>23001</v>
      </c>
      <c r="M72" s="19">
        <v>11097</v>
      </c>
      <c r="N72" s="19">
        <v>0</v>
      </c>
      <c r="O72" s="168">
        <v>42869</v>
      </c>
      <c r="P72" s="174">
        <f t="shared" si="14"/>
        <v>264674</v>
      </c>
      <c r="Q72" s="171">
        <f t="shared" si="15"/>
        <v>0.15251056356085782</v>
      </c>
      <c r="R72" s="123"/>
    </row>
    <row r="73" spans="1:18" ht="21" x14ac:dyDescent="0.5">
      <c r="A73" s="17" t="s">
        <v>27</v>
      </c>
      <c r="B73" s="18">
        <v>0</v>
      </c>
      <c r="C73" s="19">
        <v>0</v>
      </c>
      <c r="D73" s="19">
        <v>0</v>
      </c>
      <c r="E73" s="19">
        <v>405</v>
      </c>
      <c r="F73" s="19">
        <v>0</v>
      </c>
      <c r="G73" s="19">
        <v>0</v>
      </c>
      <c r="H73" s="19">
        <v>36821</v>
      </c>
      <c r="I73" s="19">
        <v>0</v>
      </c>
      <c r="J73" s="19">
        <v>0</v>
      </c>
      <c r="K73" s="19">
        <v>0</v>
      </c>
      <c r="L73" s="19">
        <v>3420</v>
      </c>
      <c r="M73" s="19">
        <v>0</v>
      </c>
      <c r="N73" s="19">
        <v>0</v>
      </c>
      <c r="O73" s="168">
        <v>0</v>
      </c>
      <c r="P73" s="174">
        <f t="shared" si="14"/>
        <v>40646</v>
      </c>
      <c r="Q73" s="171">
        <f t="shared" si="15"/>
        <v>2.3421055209407144E-2</v>
      </c>
      <c r="R73" s="123"/>
    </row>
    <row r="74" spans="1:18" ht="21" x14ac:dyDescent="0.5">
      <c r="A74" s="20" t="s">
        <v>28</v>
      </c>
      <c r="B74" s="18">
        <v>4</v>
      </c>
      <c r="C74" s="19">
        <v>199</v>
      </c>
      <c r="D74" s="19">
        <v>118</v>
      </c>
      <c r="E74" s="19">
        <v>105</v>
      </c>
      <c r="F74" s="19">
        <v>41</v>
      </c>
      <c r="G74" s="19">
        <v>3</v>
      </c>
      <c r="H74" s="19">
        <v>4956</v>
      </c>
      <c r="I74" s="19">
        <v>285</v>
      </c>
      <c r="J74" s="19">
        <v>110</v>
      </c>
      <c r="K74" s="19">
        <v>1644</v>
      </c>
      <c r="L74" s="19">
        <v>257</v>
      </c>
      <c r="M74" s="19">
        <v>43</v>
      </c>
      <c r="N74" s="19">
        <v>197</v>
      </c>
      <c r="O74" s="168">
        <v>132</v>
      </c>
      <c r="P74" s="174">
        <f t="shared" si="14"/>
        <v>8094</v>
      </c>
      <c r="Q74" s="171">
        <f t="shared" si="15"/>
        <v>4.6639280830817649E-3</v>
      </c>
      <c r="R74" s="123"/>
    </row>
    <row r="75" spans="1:18" ht="21" x14ac:dyDescent="0.5">
      <c r="A75" s="17" t="s">
        <v>84</v>
      </c>
      <c r="B75" s="18">
        <v>0</v>
      </c>
      <c r="C75" s="19">
        <v>0</v>
      </c>
      <c r="D75" s="19">
        <v>3</v>
      </c>
      <c r="E75" s="19">
        <v>0</v>
      </c>
      <c r="F75" s="19">
        <v>0</v>
      </c>
      <c r="G75" s="19">
        <v>0</v>
      </c>
      <c r="H75" s="19">
        <v>0</v>
      </c>
      <c r="I75" s="19">
        <v>3</v>
      </c>
      <c r="J75" s="19">
        <v>0</v>
      </c>
      <c r="K75" s="19">
        <v>0</v>
      </c>
      <c r="L75" s="19">
        <v>0</v>
      </c>
      <c r="M75" s="19">
        <v>0</v>
      </c>
      <c r="N75" s="19">
        <v>2</v>
      </c>
      <c r="O75" s="168">
        <v>0</v>
      </c>
      <c r="P75" s="174">
        <f t="shared" si="14"/>
        <v>8</v>
      </c>
      <c r="Q75" s="171">
        <f t="shared" si="15"/>
        <v>4.6097633635599359E-6</v>
      </c>
      <c r="R75" s="123"/>
    </row>
    <row r="76" spans="1:18" ht="21" x14ac:dyDescent="0.5">
      <c r="A76" s="17" t="s">
        <v>75</v>
      </c>
      <c r="B76" s="18">
        <v>184</v>
      </c>
      <c r="C76" s="19">
        <v>838</v>
      </c>
      <c r="D76" s="19">
        <v>710</v>
      </c>
      <c r="E76" s="19">
        <v>0</v>
      </c>
      <c r="F76" s="19">
        <v>207</v>
      </c>
      <c r="G76" s="19">
        <v>65</v>
      </c>
      <c r="H76" s="19">
        <v>1</v>
      </c>
      <c r="I76" s="19">
        <v>1967</v>
      </c>
      <c r="J76" s="19">
        <v>569</v>
      </c>
      <c r="K76" s="19">
        <v>9329</v>
      </c>
      <c r="L76" s="19">
        <v>0</v>
      </c>
      <c r="M76" s="19">
        <v>207</v>
      </c>
      <c r="N76" s="19">
        <v>1763</v>
      </c>
      <c r="O76" s="168">
        <v>1017</v>
      </c>
      <c r="P76" s="174">
        <f t="shared" si="14"/>
        <v>16857</v>
      </c>
      <c r="Q76" s="171">
        <f t="shared" si="15"/>
        <v>9.7133476274412298E-3</v>
      </c>
      <c r="R76" s="123"/>
    </row>
    <row r="77" spans="1:18" ht="21.5" thickBot="1" x14ac:dyDescent="0.55000000000000004">
      <c r="A77" s="21" t="s">
        <v>76</v>
      </c>
      <c r="B77" s="22">
        <v>0</v>
      </c>
      <c r="C77" s="23">
        <v>0</v>
      </c>
      <c r="D77" s="23">
        <v>0</v>
      </c>
      <c r="E77" s="23">
        <v>405</v>
      </c>
      <c r="F77" s="23">
        <v>0</v>
      </c>
      <c r="G77" s="23">
        <v>0</v>
      </c>
      <c r="H77" s="23">
        <v>25958</v>
      </c>
      <c r="I77" s="23">
        <v>0</v>
      </c>
      <c r="J77" s="23">
        <v>0</v>
      </c>
      <c r="K77" s="23">
        <v>0</v>
      </c>
      <c r="L77" s="23">
        <v>1594</v>
      </c>
      <c r="M77" s="23">
        <v>0</v>
      </c>
      <c r="N77" s="23">
        <v>0</v>
      </c>
      <c r="O77" s="169">
        <v>0</v>
      </c>
      <c r="P77" s="175">
        <f t="shared" si="14"/>
        <v>27957</v>
      </c>
      <c r="Q77" s="172">
        <f t="shared" si="15"/>
        <v>1.610939429438064E-2</v>
      </c>
      <c r="R77" s="123"/>
    </row>
    <row r="78" spans="1:18" ht="21.5" thickBot="1" x14ac:dyDescent="0.55000000000000004">
      <c r="A78" s="24" t="s">
        <v>31</v>
      </c>
      <c r="B78" s="25">
        <f>SUM(B67:B77)</f>
        <v>7435</v>
      </c>
      <c r="C78" s="26">
        <f t="shared" ref="C78:O78" si="16">SUM(C67:C77)</f>
        <v>38927</v>
      </c>
      <c r="D78" s="26">
        <f t="shared" si="16"/>
        <v>21670</v>
      </c>
      <c r="E78" s="26">
        <f t="shared" si="16"/>
        <v>11786</v>
      </c>
      <c r="F78" s="26">
        <f t="shared" si="16"/>
        <v>11637</v>
      </c>
      <c r="G78" s="26">
        <f t="shared" si="16"/>
        <v>4566</v>
      </c>
      <c r="H78" s="26">
        <f t="shared" si="16"/>
        <v>1037156</v>
      </c>
      <c r="I78" s="26">
        <f t="shared" si="16"/>
        <v>65287</v>
      </c>
      <c r="J78" s="26">
        <f t="shared" si="16"/>
        <v>23059</v>
      </c>
      <c r="K78" s="26">
        <f t="shared" si="16"/>
        <v>263888</v>
      </c>
      <c r="L78" s="26">
        <f t="shared" si="16"/>
        <v>91254</v>
      </c>
      <c r="M78" s="26">
        <f t="shared" si="16"/>
        <v>20860</v>
      </c>
      <c r="N78" s="26">
        <f t="shared" si="16"/>
        <v>49109</v>
      </c>
      <c r="O78" s="26">
        <f t="shared" si="16"/>
        <v>88813</v>
      </c>
      <c r="P78" s="178">
        <f>SUM(P67:P77)</f>
        <v>1735447</v>
      </c>
      <c r="Q78" s="179">
        <f>SUM(Q67:Q77)</f>
        <v>1.0000000000000002</v>
      </c>
      <c r="R78" s="123"/>
    </row>
    <row r="79" spans="1:18" ht="15" thickBot="1" x14ac:dyDescent="0.4">
      <c r="A79" s="181" t="s">
        <v>32</v>
      </c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3"/>
      <c r="Q79" s="184"/>
    </row>
    <row r="80" spans="1:18" ht="15" thickBot="1" x14ac:dyDescent="0.4">
      <c r="A80" s="32"/>
      <c r="B80" s="33" t="s">
        <v>33</v>
      </c>
      <c r="C80" s="34">
        <v>9076</v>
      </c>
      <c r="D80" s="35" t="s">
        <v>34</v>
      </c>
      <c r="E80" s="36">
        <v>123676</v>
      </c>
      <c r="F80" s="35" t="s">
        <v>35</v>
      </c>
      <c r="G80" s="36">
        <v>31</v>
      </c>
      <c r="H80" s="35" t="s">
        <v>36</v>
      </c>
      <c r="I80" s="36">
        <v>7125</v>
      </c>
      <c r="J80" s="35" t="s">
        <v>37</v>
      </c>
      <c r="K80" s="36">
        <v>134600</v>
      </c>
      <c r="L80" s="35" t="s">
        <v>38</v>
      </c>
      <c r="M80" s="37">
        <v>0</v>
      </c>
      <c r="N80" s="35" t="s">
        <v>39</v>
      </c>
      <c r="O80" s="34">
        <v>69131</v>
      </c>
      <c r="P80" s="180">
        <f>C80+E80+G80+I80+K80+M80+O80</f>
        <v>343639</v>
      </c>
      <c r="Q80" s="144"/>
    </row>
    <row r="81" spans="1:18" ht="16.5" thickBot="1" x14ac:dyDescent="0.45">
      <c r="A81" s="41"/>
      <c r="B81" s="41"/>
      <c r="C81" s="41"/>
      <c r="D81" s="42"/>
      <c r="E81" s="43"/>
      <c r="F81" s="42"/>
      <c r="G81" s="42"/>
      <c r="H81" s="42"/>
      <c r="I81" s="42"/>
      <c r="J81" s="42"/>
      <c r="K81" s="42"/>
      <c r="L81" s="44"/>
      <c r="M81" s="44"/>
      <c r="N81" s="44"/>
      <c r="O81" s="45" t="s">
        <v>40</v>
      </c>
      <c r="P81" s="145">
        <f>SUM(P78:P80)</f>
        <v>2079086</v>
      </c>
      <c r="Q81" s="47"/>
      <c r="R81" s="1" t="s">
        <v>42</v>
      </c>
    </row>
    <row r="82" spans="1:18" ht="16" x14ac:dyDescent="0.4">
      <c r="A82" s="28" t="s">
        <v>41</v>
      </c>
      <c r="B82" s="28"/>
      <c r="D82" s="44"/>
      <c r="E82" s="49"/>
      <c r="F82" s="44"/>
      <c r="G82" s="44"/>
      <c r="H82" s="50"/>
      <c r="I82" s="44"/>
      <c r="J82" s="44"/>
      <c r="K82" s="44"/>
      <c r="L82" s="44"/>
      <c r="M82" s="44"/>
      <c r="N82" s="44"/>
      <c r="O82" s="44" t="s">
        <v>42</v>
      </c>
      <c r="P82" s="44"/>
      <c r="Q82" s="47"/>
    </row>
    <row r="83" spans="1:18" ht="16" x14ac:dyDescent="0.4">
      <c r="A83" s="28" t="s">
        <v>43</v>
      </c>
      <c r="B83" s="28"/>
      <c r="C83" s="47"/>
      <c r="D83" s="44"/>
      <c r="E83" s="49"/>
      <c r="F83" s="44"/>
      <c r="G83" s="44"/>
      <c r="H83" s="50"/>
      <c r="I83" s="44"/>
      <c r="J83" s="44"/>
      <c r="K83" s="44"/>
      <c r="L83" s="44"/>
      <c r="M83" s="44"/>
      <c r="N83" s="44"/>
      <c r="O83" s="44" t="s">
        <v>42</v>
      </c>
      <c r="P83" s="44"/>
      <c r="Q83" s="47"/>
    </row>
  </sheetData>
  <mergeCells count="26">
    <mergeCell ref="E31:L31"/>
    <mergeCell ref="B24:P24"/>
    <mergeCell ref="A64:R64"/>
    <mergeCell ref="A63:R63"/>
    <mergeCell ref="A62:R62"/>
    <mergeCell ref="A43:R43"/>
    <mergeCell ref="A42:R42"/>
    <mergeCell ref="E33:G33"/>
    <mergeCell ref="E35:G35"/>
    <mergeCell ref="E36:H36"/>
    <mergeCell ref="P65:P66"/>
    <mergeCell ref="Q65:Q66"/>
    <mergeCell ref="P44:P45"/>
    <mergeCell ref="E34:G34"/>
    <mergeCell ref="A1:R1"/>
    <mergeCell ref="A2:R2"/>
    <mergeCell ref="A3:R3"/>
    <mergeCell ref="B25:C25"/>
    <mergeCell ref="B26:C26"/>
    <mergeCell ref="P4:P5"/>
    <mergeCell ref="Q4:Q5"/>
    <mergeCell ref="B27:C27"/>
    <mergeCell ref="B28:C28"/>
    <mergeCell ref="E32:G32"/>
    <mergeCell ref="A41:R41"/>
    <mergeCell ref="A40:R40"/>
  </mergeCells>
  <pageMargins left="0.7" right="0.7" top="0.75" bottom="0.75" header="0.3" footer="0.3"/>
  <pageSetup scale="47" orientation="landscape" horizontalDpi="1200" verticalDpi="1200" r:id="rId1"/>
  <rowBreaks count="1" manualBreakCount="1">
    <brk id="39" max="16383" man="1"/>
  </rowBreaks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E7914-154E-43DD-8524-7E6FB29F5CE8}">
  <dimension ref="A1:V83"/>
  <sheetViews>
    <sheetView showGridLines="0" topLeftCell="A18" zoomScale="55" zoomScaleNormal="55" zoomScaleSheetLayoutView="90" workbookViewId="0">
      <selection activeCell="A24" sqref="A24"/>
    </sheetView>
  </sheetViews>
  <sheetFormatPr defaultColWidth="9.1796875" defaultRowHeight="13" x14ac:dyDescent="0.3"/>
  <cols>
    <col min="1" max="1" width="44.1796875" style="1" customWidth="1"/>
    <col min="2" max="2" width="10.26953125" style="1" customWidth="1"/>
    <col min="3" max="3" width="11.453125" style="1" customWidth="1"/>
    <col min="4" max="4" width="11" style="1" customWidth="1"/>
    <col min="5" max="5" width="10" style="1" customWidth="1"/>
    <col min="6" max="6" width="13" style="1" customWidth="1"/>
    <col min="7" max="7" width="12.453125" style="1" bestFit="1" customWidth="1"/>
    <col min="8" max="8" width="11" style="1" customWidth="1"/>
    <col min="9" max="9" width="10.1796875" style="1" customWidth="1"/>
    <col min="10" max="10" width="13.1796875" style="1" customWidth="1"/>
    <col min="11" max="11" width="11" style="1" bestFit="1" customWidth="1"/>
    <col min="12" max="12" width="10.1796875" style="1" customWidth="1"/>
    <col min="13" max="13" width="9.81640625" style="1" bestFit="1" customWidth="1"/>
    <col min="14" max="14" width="11" style="1" customWidth="1"/>
    <col min="15" max="15" width="11.453125" style="1" customWidth="1"/>
    <col min="16" max="16" width="10.7265625" style="1" bestFit="1" customWidth="1"/>
    <col min="17" max="17" width="10.453125" style="1" customWidth="1"/>
    <col min="18" max="19" width="9.1796875" style="1"/>
    <col min="20" max="20" width="9.81640625" style="1" bestFit="1" customWidth="1"/>
    <col min="21" max="16384" width="9.1796875" style="1"/>
  </cols>
  <sheetData>
    <row r="1" spans="1:22" ht="19.5" customHeight="1" x14ac:dyDescent="0.55000000000000004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22" ht="21" x14ac:dyDescent="0.5">
      <c r="A2" s="206" t="s">
        <v>82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</row>
    <row r="3" spans="1:22" ht="21" x14ac:dyDescent="0.5">
      <c r="A3" s="208" t="s">
        <v>2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</row>
    <row r="4" spans="1:22" ht="21" x14ac:dyDescent="0.5">
      <c r="A4" s="2" t="s">
        <v>3</v>
      </c>
      <c r="B4" s="3">
        <v>1</v>
      </c>
      <c r="C4" s="4">
        <v>3</v>
      </c>
      <c r="D4" s="4">
        <v>5</v>
      </c>
      <c r="E4" s="4">
        <v>7</v>
      </c>
      <c r="F4" s="5" t="s">
        <v>4</v>
      </c>
      <c r="G4" s="4">
        <v>29</v>
      </c>
      <c r="H4" s="4">
        <v>13</v>
      </c>
      <c r="I4" s="4">
        <v>15</v>
      </c>
      <c r="J4" s="4">
        <v>17</v>
      </c>
      <c r="K4" s="4">
        <v>19</v>
      </c>
      <c r="L4" s="4">
        <v>21</v>
      </c>
      <c r="M4" s="4">
        <v>23</v>
      </c>
      <c r="N4" s="4">
        <v>25</v>
      </c>
      <c r="O4" s="165">
        <v>27</v>
      </c>
      <c r="P4" s="210" t="s">
        <v>5</v>
      </c>
      <c r="Q4" s="212" t="s">
        <v>6</v>
      </c>
      <c r="R4" s="7"/>
    </row>
    <row r="5" spans="1:22" ht="31" x14ac:dyDescent="0.5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1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0" t="s">
        <v>17</v>
      </c>
      <c r="L5" s="10" t="s">
        <v>18</v>
      </c>
      <c r="M5" s="10" t="s">
        <v>19</v>
      </c>
      <c r="N5" s="10" t="s">
        <v>20</v>
      </c>
      <c r="O5" s="166" t="s">
        <v>21</v>
      </c>
      <c r="P5" s="211"/>
      <c r="Q5" s="213"/>
      <c r="R5" s="7"/>
    </row>
    <row r="6" spans="1:22" ht="21" x14ac:dyDescent="0.5">
      <c r="A6" s="12" t="s">
        <v>83</v>
      </c>
      <c r="B6" s="13">
        <v>4</v>
      </c>
      <c r="C6" s="14">
        <v>0</v>
      </c>
      <c r="D6" s="14">
        <v>15</v>
      </c>
      <c r="E6" s="14">
        <v>0</v>
      </c>
      <c r="F6" s="14">
        <v>0</v>
      </c>
      <c r="G6" s="14">
        <v>0</v>
      </c>
      <c r="H6" s="14">
        <v>0</v>
      </c>
      <c r="I6" s="14">
        <v>23</v>
      </c>
      <c r="J6" s="14">
        <v>14</v>
      </c>
      <c r="K6" s="14">
        <v>0</v>
      </c>
      <c r="L6" s="14">
        <v>0</v>
      </c>
      <c r="M6" s="14">
        <v>0</v>
      </c>
      <c r="N6" s="14">
        <v>50</v>
      </c>
      <c r="O6" s="167">
        <v>0</v>
      </c>
      <c r="P6" s="173">
        <f t="shared" ref="P6:P16" si="0">SUM(B6:O6)</f>
        <v>106</v>
      </c>
      <c r="Q6" s="170">
        <f t="shared" ref="Q6:Q16" si="1">IF(P6=0,0,P6/$P$17)</f>
        <v>6.1079364567169153E-5</v>
      </c>
      <c r="R6" s="15"/>
      <c r="S6" s="16"/>
      <c r="V6" s="16"/>
    </row>
    <row r="7" spans="1:22" ht="21" x14ac:dyDescent="0.5">
      <c r="A7" s="17" t="s">
        <v>22</v>
      </c>
      <c r="B7" s="18">
        <v>4386</v>
      </c>
      <c r="C7" s="19">
        <v>0</v>
      </c>
      <c r="D7" s="19">
        <v>12039</v>
      </c>
      <c r="E7" s="19">
        <v>3945</v>
      </c>
      <c r="F7" s="19">
        <v>0</v>
      </c>
      <c r="G7" s="19">
        <v>0</v>
      </c>
      <c r="H7" s="19">
        <v>89277</v>
      </c>
      <c r="I7" s="19">
        <v>42068</v>
      </c>
      <c r="J7" s="19">
        <v>13939</v>
      </c>
      <c r="K7" s="19">
        <v>0</v>
      </c>
      <c r="L7" s="19">
        <v>21672</v>
      </c>
      <c r="M7" s="19">
        <v>0</v>
      </c>
      <c r="N7" s="19">
        <v>16893</v>
      </c>
      <c r="O7" s="168">
        <v>0</v>
      </c>
      <c r="P7" s="174">
        <f t="shared" si="0"/>
        <v>204219</v>
      </c>
      <c r="Q7" s="171">
        <f t="shared" si="1"/>
        <v>0.11767515804285582</v>
      </c>
      <c r="R7" s="15"/>
      <c r="S7" s="16"/>
      <c r="V7" s="16"/>
    </row>
    <row r="8" spans="1:22" ht="21" x14ac:dyDescent="0.5">
      <c r="A8" s="17" t="s">
        <v>23</v>
      </c>
      <c r="B8" s="18">
        <v>2857</v>
      </c>
      <c r="C8" s="19">
        <v>18358</v>
      </c>
      <c r="D8" s="19">
        <v>8785</v>
      </c>
      <c r="E8" s="19">
        <v>1199</v>
      </c>
      <c r="F8" s="19">
        <v>5662</v>
      </c>
      <c r="G8" s="19">
        <v>2538</v>
      </c>
      <c r="H8" s="19">
        <v>182835</v>
      </c>
      <c r="I8" s="19">
        <v>20941</v>
      </c>
      <c r="J8" s="19">
        <v>8427</v>
      </c>
      <c r="K8" s="19">
        <v>64850</v>
      </c>
      <c r="L8" s="19">
        <v>13051</v>
      </c>
      <c r="M8" s="19">
        <v>9513</v>
      </c>
      <c r="N8" s="19">
        <v>30204</v>
      </c>
      <c r="O8" s="168">
        <v>44795</v>
      </c>
      <c r="P8" s="174">
        <f t="shared" si="0"/>
        <v>414015</v>
      </c>
      <c r="Q8" s="171">
        <f t="shared" si="1"/>
        <v>0.23856389737053335</v>
      </c>
      <c r="R8" s="7"/>
      <c r="S8" s="16"/>
      <c r="V8" s="16"/>
    </row>
    <row r="9" spans="1:22" ht="21" x14ac:dyDescent="0.5">
      <c r="A9" s="17" t="s">
        <v>24</v>
      </c>
      <c r="B9" s="18">
        <v>0</v>
      </c>
      <c r="C9" s="19">
        <v>0</v>
      </c>
      <c r="D9" s="19">
        <v>0</v>
      </c>
      <c r="E9" s="19">
        <v>958</v>
      </c>
      <c r="F9" s="19">
        <v>0</v>
      </c>
      <c r="G9" s="19">
        <v>0</v>
      </c>
      <c r="H9" s="19">
        <v>345428</v>
      </c>
      <c r="I9" s="19">
        <v>0</v>
      </c>
      <c r="J9" s="19">
        <v>0</v>
      </c>
      <c r="K9" s="19">
        <v>0</v>
      </c>
      <c r="L9" s="19">
        <v>12597</v>
      </c>
      <c r="M9" s="19">
        <v>0</v>
      </c>
      <c r="N9" s="19">
        <v>0</v>
      </c>
      <c r="O9" s="168">
        <v>0</v>
      </c>
      <c r="P9" s="174">
        <f t="shared" si="0"/>
        <v>358983</v>
      </c>
      <c r="Q9" s="171">
        <f t="shared" si="1"/>
        <v>0.20685333519260457</v>
      </c>
      <c r="R9" s="15"/>
      <c r="S9" s="16"/>
      <c r="V9" s="16"/>
    </row>
    <row r="10" spans="1:22" ht="21" x14ac:dyDescent="0.5">
      <c r="A10" s="17" t="s">
        <v>25</v>
      </c>
      <c r="B10" s="18">
        <v>0</v>
      </c>
      <c r="C10" s="19">
        <v>0</v>
      </c>
      <c r="D10" s="19">
        <v>0</v>
      </c>
      <c r="E10" s="19">
        <v>1154</v>
      </c>
      <c r="F10" s="19">
        <v>0</v>
      </c>
      <c r="G10" s="19">
        <v>0</v>
      </c>
      <c r="H10" s="19">
        <v>274400</v>
      </c>
      <c r="I10" s="19">
        <v>0</v>
      </c>
      <c r="J10" s="19">
        <v>0</v>
      </c>
      <c r="K10" s="19">
        <v>108672</v>
      </c>
      <c r="L10" s="19">
        <v>15662</v>
      </c>
      <c r="M10" s="19">
        <v>0</v>
      </c>
      <c r="N10" s="19">
        <v>0</v>
      </c>
      <c r="O10" s="168">
        <v>0</v>
      </c>
      <c r="P10" s="174">
        <f t="shared" si="0"/>
        <v>399888</v>
      </c>
      <c r="Q10" s="171">
        <f t="shared" si="1"/>
        <v>0.23042363149090694</v>
      </c>
      <c r="R10" s="15"/>
      <c r="S10" s="16"/>
      <c r="V10" s="16"/>
    </row>
    <row r="11" spans="1:22" ht="21" x14ac:dyDescent="0.5">
      <c r="A11" s="17" t="s">
        <v>26</v>
      </c>
      <c r="B11" s="18">
        <v>0</v>
      </c>
      <c r="C11" s="19">
        <v>19532</v>
      </c>
      <c r="D11" s="19">
        <v>0</v>
      </c>
      <c r="E11" s="19">
        <v>3615</v>
      </c>
      <c r="F11" s="19">
        <v>5727</v>
      </c>
      <c r="G11" s="19">
        <v>1960</v>
      </c>
      <c r="H11" s="19">
        <v>77480</v>
      </c>
      <c r="I11" s="19">
        <v>0</v>
      </c>
      <c r="J11" s="19">
        <v>0</v>
      </c>
      <c r="K11" s="19">
        <v>79393</v>
      </c>
      <c r="L11" s="19">
        <v>23001</v>
      </c>
      <c r="M11" s="19">
        <v>11097</v>
      </c>
      <c r="N11" s="19">
        <v>0</v>
      </c>
      <c r="O11" s="168">
        <v>42869</v>
      </c>
      <c r="P11" s="174">
        <f t="shared" si="0"/>
        <v>264674</v>
      </c>
      <c r="Q11" s="171">
        <f t="shared" si="1"/>
        <v>0.15251056356085782</v>
      </c>
      <c r="R11" s="15"/>
      <c r="S11" s="16"/>
      <c r="V11" s="16"/>
    </row>
    <row r="12" spans="1:22" ht="21" x14ac:dyDescent="0.5">
      <c r="A12" s="17" t="s">
        <v>27</v>
      </c>
      <c r="B12" s="18">
        <v>0</v>
      </c>
      <c r="C12" s="19">
        <v>0</v>
      </c>
      <c r="D12" s="19">
        <v>0</v>
      </c>
      <c r="E12" s="19">
        <v>405</v>
      </c>
      <c r="F12" s="19">
        <v>0</v>
      </c>
      <c r="G12" s="19">
        <v>0</v>
      </c>
      <c r="H12" s="19">
        <v>36821</v>
      </c>
      <c r="I12" s="19">
        <v>0</v>
      </c>
      <c r="J12" s="19">
        <v>0</v>
      </c>
      <c r="K12" s="19">
        <v>0</v>
      </c>
      <c r="L12" s="19">
        <v>3420</v>
      </c>
      <c r="M12" s="19">
        <v>0</v>
      </c>
      <c r="N12" s="19">
        <v>0</v>
      </c>
      <c r="O12" s="168">
        <v>0</v>
      </c>
      <c r="P12" s="174">
        <f t="shared" si="0"/>
        <v>40646</v>
      </c>
      <c r="Q12" s="171">
        <f t="shared" si="1"/>
        <v>2.3421055209407144E-2</v>
      </c>
      <c r="R12" s="7"/>
      <c r="S12" s="16"/>
      <c r="V12" s="16"/>
    </row>
    <row r="13" spans="1:22" ht="21" x14ac:dyDescent="0.5">
      <c r="A13" s="20" t="s">
        <v>28</v>
      </c>
      <c r="B13" s="18">
        <v>4</v>
      </c>
      <c r="C13" s="19">
        <v>199</v>
      </c>
      <c r="D13" s="19">
        <v>118</v>
      </c>
      <c r="E13" s="19">
        <v>105</v>
      </c>
      <c r="F13" s="19">
        <v>41</v>
      </c>
      <c r="G13" s="19">
        <v>3</v>
      </c>
      <c r="H13" s="19">
        <v>4956</v>
      </c>
      <c r="I13" s="19">
        <v>285</v>
      </c>
      <c r="J13" s="19">
        <v>110</v>
      </c>
      <c r="K13" s="19">
        <v>1644</v>
      </c>
      <c r="L13" s="19">
        <v>257</v>
      </c>
      <c r="M13" s="19">
        <v>43</v>
      </c>
      <c r="N13" s="19">
        <v>197</v>
      </c>
      <c r="O13" s="168">
        <v>132</v>
      </c>
      <c r="P13" s="174">
        <f t="shared" si="0"/>
        <v>8094</v>
      </c>
      <c r="Q13" s="171">
        <f t="shared" si="1"/>
        <v>4.6639280830817649E-3</v>
      </c>
      <c r="R13" s="7"/>
      <c r="V13" s="16"/>
    </row>
    <row r="14" spans="1:22" ht="21" x14ac:dyDescent="0.5">
      <c r="A14" s="17" t="s">
        <v>85</v>
      </c>
      <c r="B14" s="18">
        <v>0</v>
      </c>
      <c r="C14" s="19">
        <v>0</v>
      </c>
      <c r="D14" s="19">
        <v>3</v>
      </c>
      <c r="E14" s="19">
        <v>0</v>
      </c>
      <c r="F14" s="19">
        <v>0</v>
      </c>
      <c r="G14" s="19">
        <v>0</v>
      </c>
      <c r="H14" s="19">
        <v>0</v>
      </c>
      <c r="I14" s="19">
        <v>3</v>
      </c>
      <c r="J14" s="19">
        <v>0</v>
      </c>
      <c r="K14" s="19">
        <v>0</v>
      </c>
      <c r="L14" s="19">
        <v>0</v>
      </c>
      <c r="M14" s="19">
        <v>0</v>
      </c>
      <c r="N14" s="19">
        <v>2</v>
      </c>
      <c r="O14" s="168">
        <v>0</v>
      </c>
      <c r="P14" s="174">
        <f t="shared" si="0"/>
        <v>8</v>
      </c>
      <c r="Q14" s="171">
        <f t="shared" si="1"/>
        <v>4.6097633635599359E-6</v>
      </c>
      <c r="R14" s="7"/>
      <c r="V14" s="16"/>
    </row>
    <row r="15" spans="1:22" ht="21" x14ac:dyDescent="0.5">
      <c r="A15" s="17" t="s">
        <v>29</v>
      </c>
      <c r="B15" s="18">
        <v>184</v>
      </c>
      <c r="C15" s="19">
        <v>838</v>
      </c>
      <c r="D15" s="19">
        <v>710</v>
      </c>
      <c r="E15" s="19">
        <v>0</v>
      </c>
      <c r="F15" s="19">
        <v>207</v>
      </c>
      <c r="G15" s="19">
        <v>65</v>
      </c>
      <c r="H15" s="19">
        <v>1</v>
      </c>
      <c r="I15" s="19">
        <v>1967</v>
      </c>
      <c r="J15" s="19">
        <v>569</v>
      </c>
      <c r="K15" s="19">
        <v>9329</v>
      </c>
      <c r="L15" s="19">
        <v>0</v>
      </c>
      <c r="M15" s="19">
        <v>207</v>
      </c>
      <c r="N15" s="19">
        <v>1763</v>
      </c>
      <c r="O15" s="168">
        <v>1017</v>
      </c>
      <c r="P15" s="174">
        <f t="shared" si="0"/>
        <v>16857</v>
      </c>
      <c r="Q15" s="171">
        <f t="shared" si="1"/>
        <v>9.7133476274412298E-3</v>
      </c>
      <c r="R15" s="7"/>
      <c r="V15" s="16"/>
    </row>
    <row r="16" spans="1:22" ht="21" x14ac:dyDescent="0.5">
      <c r="A16" s="21" t="s">
        <v>30</v>
      </c>
      <c r="B16" s="22">
        <v>0</v>
      </c>
      <c r="C16" s="23">
        <v>0</v>
      </c>
      <c r="D16" s="23">
        <v>0</v>
      </c>
      <c r="E16" s="23">
        <v>405</v>
      </c>
      <c r="F16" s="23">
        <v>0</v>
      </c>
      <c r="G16" s="23">
        <v>0</v>
      </c>
      <c r="H16" s="23">
        <v>25958</v>
      </c>
      <c r="I16" s="23">
        <v>0</v>
      </c>
      <c r="J16" s="23">
        <v>0</v>
      </c>
      <c r="K16" s="23">
        <v>0</v>
      </c>
      <c r="L16" s="23">
        <v>1594</v>
      </c>
      <c r="M16" s="23">
        <v>0</v>
      </c>
      <c r="N16" s="23">
        <v>0</v>
      </c>
      <c r="O16" s="169">
        <v>0</v>
      </c>
      <c r="P16" s="175">
        <f t="shared" si="0"/>
        <v>27957</v>
      </c>
      <c r="Q16" s="172">
        <f t="shared" si="1"/>
        <v>1.610939429438064E-2</v>
      </c>
      <c r="R16" s="7"/>
      <c r="V16" s="16"/>
    </row>
    <row r="17" spans="1:22" s="28" customFormat="1" ht="21" x14ac:dyDescent="0.35">
      <c r="A17" s="24" t="s">
        <v>31</v>
      </c>
      <c r="B17" s="25">
        <f>SUM(B6:B16)</f>
        <v>7435</v>
      </c>
      <c r="C17" s="26">
        <f t="shared" ref="C17:O17" si="2">SUM(C6:C16)</f>
        <v>38927</v>
      </c>
      <c r="D17" s="26">
        <f t="shared" si="2"/>
        <v>21670</v>
      </c>
      <c r="E17" s="26">
        <f t="shared" si="2"/>
        <v>11786</v>
      </c>
      <c r="F17" s="26">
        <f t="shared" si="2"/>
        <v>11637</v>
      </c>
      <c r="G17" s="26">
        <f t="shared" si="2"/>
        <v>4566</v>
      </c>
      <c r="H17" s="26">
        <f t="shared" si="2"/>
        <v>1037156</v>
      </c>
      <c r="I17" s="26">
        <f t="shared" si="2"/>
        <v>65287</v>
      </c>
      <c r="J17" s="26">
        <f t="shared" si="2"/>
        <v>23059</v>
      </c>
      <c r="K17" s="26">
        <f t="shared" si="2"/>
        <v>263888</v>
      </c>
      <c r="L17" s="26">
        <f t="shared" si="2"/>
        <v>91254</v>
      </c>
      <c r="M17" s="26">
        <f t="shared" si="2"/>
        <v>20860</v>
      </c>
      <c r="N17" s="26">
        <f t="shared" si="2"/>
        <v>49109</v>
      </c>
      <c r="O17" s="26">
        <f t="shared" si="2"/>
        <v>88813</v>
      </c>
      <c r="P17" s="178">
        <f>SUM(P6:P16)</f>
        <v>1735447</v>
      </c>
      <c r="Q17" s="179">
        <f>SUM(Q6:Q16)</f>
        <v>1.0000000000000002</v>
      </c>
      <c r="R17" s="27"/>
    </row>
    <row r="18" spans="1:22" ht="14.5" x14ac:dyDescent="0.35">
      <c r="A18" s="185" t="s">
        <v>32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7"/>
      <c r="Q18" s="188"/>
    </row>
    <row r="19" spans="1:22" ht="14.5" x14ac:dyDescent="0.35">
      <c r="A19" s="32"/>
      <c r="B19" s="33" t="s">
        <v>33</v>
      </c>
      <c r="C19" s="34">
        <v>9076</v>
      </c>
      <c r="D19" s="35" t="s">
        <v>34</v>
      </c>
      <c r="E19" s="36">
        <v>123676</v>
      </c>
      <c r="F19" s="35" t="s">
        <v>35</v>
      </c>
      <c r="G19" s="36">
        <v>31</v>
      </c>
      <c r="H19" s="35" t="s">
        <v>36</v>
      </c>
      <c r="I19" s="36">
        <v>7125</v>
      </c>
      <c r="J19" s="35" t="s">
        <v>37</v>
      </c>
      <c r="K19" s="36">
        <v>134600</v>
      </c>
      <c r="L19" s="35" t="s">
        <v>38</v>
      </c>
      <c r="M19" s="37">
        <v>0</v>
      </c>
      <c r="N19" s="35" t="s">
        <v>39</v>
      </c>
      <c r="O19" s="34">
        <v>69131</v>
      </c>
      <c r="P19" s="38">
        <f>E19+G19+I19+K19+M19+O19+C19</f>
        <v>343639</v>
      </c>
      <c r="Q19" s="39"/>
      <c r="T19" s="40"/>
    </row>
    <row r="20" spans="1:22" ht="16" x14ac:dyDescent="0.4">
      <c r="A20" s="41"/>
      <c r="B20" s="41"/>
      <c r="C20" s="41"/>
      <c r="D20" s="42"/>
      <c r="E20" s="43"/>
      <c r="F20" s="42"/>
      <c r="G20" s="42"/>
      <c r="H20" s="42"/>
      <c r="I20" s="42"/>
      <c r="J20" s="42"/>
      <c r="K20" s="42"/>
      <c r="L20" s="44"/>
      <c r="M20" s="44"/>
      <c r="N20" s="44"/>
      <c r="O20" s="45" t="s">
        <v>40</v>
      </c>
      <c r="P20" s="46">
        <f>SUM(P17:P19)</f>
        <v>2079086</v>
      </c>
      <c r="Q20" s="47"/>
      <c r="R20" s="1" t="s">
        <v>42</v>
      </c>
    </row>
    <row r="21" spans="1:22" ht="16" x14ac:dyDescent="0.4">
      <c r="A21" s="48" t="s">
        <v>41</v>
      </c>
      <c r="B21" s="28"/>
      <c r="D21" s="44"/>
      <c r="E21" s="49"/>
      <c r="F21" s="44"/>
      <c r="G21" s="44"/>
      <c r="H21" s="50"/>
      <c r="I21" s="44"/>
      <c r="J21" s="44"/>
      <c r="K21" s="44"/>
      <c r="L21" s="44"/>
      <c r="M21" s="44"/>
      <c r="N21" s="44"/>
      <c r="O21" s="44" t="s">
        <v>42</v>
      </c>
      <c r="P21" s="44"/>
      <c r="Q21" s="47"/>
      <c r="T21" s="40"/>
    </row>
    <row r="22" spans="1:22" ht="16" x14ac:dyDescent="0.4">
      <c r="A22" s="48" t="s">
        <v>43</v>
      </c>
      <c r="B22" s="28"/>
      <c r="C22" s="47"/>
      <c r="D22" s="44"/>
      <c r="E22" s="49"/>
      <c r="F22" s="44"/>
      <c r="G22" s="44"/>
      <c r="H22" s="50"/>
      <c r="I22" s="44"/>
      <c r="J22" s="44"/>
      <c r="K22" s="44"/>
      <c r="L22" s="44"/>
      <c r="M22" s="44"/>
      <c r="N22" s="44"/>
      <c r="O22" s="44" t="s">
        <v>42</v>
      </c>
      <c r="P22" s="44"/>
      <c r="Q22" s="47"/>
      <c r="V22" s="51"/>
    </row>
    <row r="23" spans="1:22" ht="16" x14ac:dyDescent="0.4">
      <c r="A23" s="52"/>
      <c r="B23" s="47"/>
      <c r="C23" s="47"/>
      <c r="D23" s="44"/>
      <c r="E23" s="49"/>
      <c r="F23" s="44"/>
      <c r="G23" s="44"/>
      <c r="H23" s="50"/>
      <c r="I23" s="44"/>
      <c r="J23" s="44"/>
      <c r="K23" s="44"/>
      <c r="L23" s="44"/>
      <c r="M23" s="44"/>
      <c r="N23" s="44"/>
      <c r="O23" s="44" t="s">
        <v>42</v>
      </c>
      <c r="P23" s="44"/>
      <c r="Q23" s="47"/>
    </row>
    <row r="24" spans="1:22" ht="21.65" customHeight="1" x14ac:dyDescent="0.5">
      <c r="B24" s="241" t="s">
        <v>44</v>
      </c>
      <c r="C24" s="242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3"/>
      <c r="R24" s="53"/>
    </row>
    <row r="25" spans="1:22" ht="43.5" x14ac:dyDescent="0.3">
      <c r="B25" s="214" t="s">
        <v>45</v>
      </c>
      <c r="C25" s="215"/>
      <c r="D25" s="54" t="s">
        <v>46</v>
      </c>
      <c r="E25" s="54" t="s">
        <v>86</v>
      </c>
      <c r="F25" s="54" t="s">
        <v>22</v>
      </c>
      <c r="G25" s="54" t="s">
        <v>47</v>
      </c>
      <c r="H25" s="54" t="s">
        <v>24</v>
      </c>
      <c r="I25" s="55" t="s">
        <v>48</v>
      </c>
      <c r="J25" s="55" t="s">
        <v>26</v>
      </c>
      <c r="K25" s="56" t="s">
        <v>27</v>
      </c>
      <c r="L25" s="57" t="s">
        <v>49</v>
      </c>
      <c r="M25" s="58" t="s">
        <v>50</v>
      </c>
      <c r="N25" s="59" t="s">
        <v>51</v>
      </c>
      <c r="O25" s="60" t="s">
        <v>52</v>
      </c>
      <c r="P25" s="57" t="s">
        <v>53</v>
      </c>
      <c r="Q25" s="61" t="s">
        <v>54</v>
      </c>
    </row>
    <row r="26" spans="1:22" ht="14.5" x14ac:dyDescent="0.3">
      <c r="B26" s="216" t="s">
        <v>55</v>
      </c>
      <c r="C26" s="217"/>
      <c r="D26" s="62" t="s">
        <v>56</v>
      </c>
      <c r="E26" s="63">
        <f>E6+L6+H6</f>
        <v>0</v>
      </c>
      <c r="F26" s="63">
        <f>E7+H7+L7</f>
        <v>114894</v>
      </c>
      <c r="G26" s="63">
        <f>E8+H8+L8</f>
        <v>197085</v>
      </c>
      <c r="H26" s="63">
        <f>E9+H9+L9</f>
        <v>358983</v>
      </c>
      <c r="I26" s="63">
        <f>E10+H10+L10</f>
        <v>291216</v>
      </c>
      <c r="J26" s="63">
        <f>E11+H11+L11</f>
        <v>104096</v>
      </c>
      <c r="K26" s="64">
        <f>E12+H12+L12</f>
        <v>40646</v>
      </c>
      <c r="L26" s="65">
        <f>E26+F26+G26+H26+I26+J26+K26</f>
        <v>1106920</v>
      </c>
      <c r="M26" s="66">
        <f>IF(L26=0,0,((L26/L29)))</f>
        <v>0.65788981005401981</v>
      </c>
      <c r="N26" s="67">
        <f>E13+H13+L13</f>
        <v>5318</v>
      </c>
      <c r="O26" s="68">
        <f>IF(N26=0,0,(N26/N$29))</f>
        <v>0.65702989869038797</v>
      </c>
      <c r="P26" s="69">
        <f>L26+N26</f>
        <v>1112238</v>
      </c>
      <c r="Q26" s="70">
        <f>IF(P26=0,0,(P26/P$29))</f>
        <v>0.65788569316081336</v>
      </c>
    </row>
    <row r="27" spans="1:22" ht="44.15" customHeight="1" x14ac:dyDescent="0.5">
      <c r="B27" s="218" t="s">
        <v>57</v>
      </c>
      <c r="C27" s="219"/>
      <c r="D27" s="71" t="s">
        <v>58</v>
      </c>
      <c r="E27" s="72">
        <f>B6+D6+I6+J6+N6</f>
        <v>106</v>
      </c>
      <c r="F27" s="72">
        <f>B7+D7+I7+J7+N7</f>
        <v>89325</v>
      </c>
      <c r="G27" s="73">
        <f>N8+B8+D8+I8+J8</f>
        <v>71214</v>
      </c>
      <c r="H27" s="72">
        <f>N9</f>
        <v>0</v>
      </c>
      <c r="I27" s="72">
        <f>D10+J10+N10</f>
        <v>0</v>
      </c>
      <c r="J27" s="72">
        <f>B11+D11+I11+J11+N11</f>
        <v>0</v>
      </c>
      <c r="K27" s="74">
        <v>0</v>
      </c>
      <c r="L27" s="75">
        <f>E27+F27+G27+H27+I27+J27+K27</f>
        <v>160645</v>
      </c>
      <c r="M27" s="76">
        <f>IF(L27=0,0,((L27/L29)))</f>
        <v>9.5478181382690722E-2</v>
      </c>
      <c r="N27" s="77">
        <f>B13+D13+I13+J13+N13</f>
        <v>714</v>
      </c>
      <c r="O27" s="78">
        <f>IF(N27=0,0,(N27/N$29))</f>
        <v>8.8213491475166786E-2</v>
      </c>
      <c r="P27" s="79">
        <f>L27+N27</f>
        <v>161359</v>
      </c>
      <c r="Q27" s="80">
        <f>IF(P27=0,0,(P27/P$29))</f>
        <v>9.5443401109057302E-2</v>
      </c>
      <c r="R27" s="81"/>
    </row>
    <row r="28" spans="1:22" ht="48" customHeight="1" x14ac:dyDescent="0.5">
      <c r="B28" s="220" t="s">
        <v>59</v>
      </c>
      <c r="C28" s="221"/>
      <c r="D28" s="82" t="s">
        <v>60</v>
      </c>
      <c r="E28" s="83">
        <f>K6</f>
        <v>0</v>
      </c>
      <c r="F28" s="83">
        <f>K7</f>
        <v>0</v>
      </c>
      <c r="G28" s="84">
        <f>C8+F8+K8+G8+M8+O8</f>
        <v>145716</v>
      </c>
      <c r="H28" s="84">
        <f>K9</f>
        <v>0</v>
      </c>
      <c r="I28" s="84">
        <f>C10+F10+K10+M10+G10+O10</f>
        <v>108672</v>
      </c>
      <c r="J28" s="84">
        <f>C11+F11+G11+K11+M11+O11</f>
        <v>160578</v>
      </c>
      <c r="K28" s="85">
        <v>0</v>
      </c>
      <c r="L28" s="86">
        <f>E28+F28+G28+H28+I28+J28+K28</f>
        <v>414966</v>
      </c>
      <c r="M28" s="87">
        <f>IF(L28=0,0,((L28/L29)))</f>
        <v>0.24663200856328948</v>
      </c>
      <c r="N28" s="88">
        <f>C13+F13+G13+K13+M13+O13</f>
        <v>2062</v>
      </c>
      <c r="O28" s="89">
        <f>IF(N28=0,0,(N28/N$29))</f>
        <v>0.25475660983444526</v>
      </c>
      <c r="P28" s="75">
        <f>L28+N28</f>
        <v>417028</v>
      </c>
      <c r="Q28" s="76">
        <f>IF(P28=0,0,(P28/P$29))</f>
        <v>0.2466709057301294</v>
      </c>
      <c r="R28" s="81"/>
    </row>
    <row r="29" spans="1:22" ht="21" x14ac:dyDescent="0.5">
      <c r="B29" s="90"/>
      <c r="C29" s="91"/>
      <c r="D29" s="92" t="s">
        <v>61</v>
      </c>
      <c r="E29" s="93">
        <f t="shared" ref="E29:K29" si="3">SUM(E26:E28)</f>
        <v>106</v>
      </c>
      <c r="F29" s="93">
        <f t="shared" si="3"/>
        <v>204219</v>
      </c>
      <c r="G29" s="93">
        <f t="shared" si="3"/>
        <v>414015</v>
      </c>
      <c r="H29" s="93">
        <f t="shared" si="3"/>
        <v>358983</v>
      </c>
      <c r="I29" s="94">
        <f t="shared" si="3"/>
        <v>399888</v>
      </c>
      <c r="J29" s="95">
        <f t="shared" si="3"/>
        <v>264674</v>
      </c>
      <c r="K29" s="95">
        <f t="shared" si="3"/>
        <v>40646</v>
      </c>
      <c r="L29" s="96">
        <f>SUM(E29:K29)</f>
        <v>1682531</v>
      </c>
      <c r="M29" s="97">
        <f>SUM(M26:M28)</f>
        <v>1</v>
      </c>
      <c r="N29" s="96">
        <f>SUM(N26:N28)</f>
        <v>8094</v>
      </c>
      <c r="O29" s="98">
        <f>SUM(O26:O28)</f>
        <v>1</v>
      </c>
      <c r="P29" s="96">
        <f>L29+N29</f>
        <v>1690625</v>
      </c>
      <c r="Q29" s="98">
        <f>SUM(Q26:Q28)</f>
        <v>1</v>
      </c>
      <c r="R29" s="81"/>
    </row>
    <row r="30" spans="1:22" x14ac:dyDescent="0.3">
      <c r="A30" s="99"/>
      <c r="B30" s="100"/>
      <c r="C30" s="100"/>
      <c r="G30" s="40"/>
    </row>
    <row r="31" spans="1:22" ht="21" customHeight="1" x14ac:dyDescent="0.5">
      <c r="B31" s="53"/>
      <c r="D31" s="101"/>
      <c r="E31" s="241" t="s">
        <v>62</v>
      </c>
      <c r="F31" s="242"/>
      <c r="G31" s="242"/>
      <c r="H31" s="242"/>
      <c r="I31" s="242"/>
      <c r="J31" s="242"/>
      <c r="K31" s="242"/>
      <c r="L31" s="242"/>
      <c r="M31" s="243"/>
      <c r="N31" s="102"/>
      <c r="O31" s="53"/>
      <c r="P31" s="53"/>
      <c r="Q31" s="53"/>
      <c r="R31" s="53"/>
    </row>
    <row r="32" spans="1:22" ht="58" x14ac:dyDescent="0.3">
      <c r="E32" s="238" t="s">
        <v>63</v>
      </c>
      <c r="F32" s="239"/>
      <c r="G32" s="240"/>
      <c r="H32" s="103" t="s">
        <v>46</v>
      </c>
      <c r="I32" s="104" t="s">
        <v>87</v>
      </c>
      <c r="J32" s="104" t="s">
        <v>64</v>
      </c>
      <c r="K32" s="105" t="s">
        <v>65</v>
      </c>
      <c r="L32" s="176" t="s">
        <v>66</v>
      </c>
      <c r="M32" s="177" t="s">
        <v>67</v>
      </c>
    </row>
    <row r="33" spans="1:18" ht="20.149999999999999" customHeight="1" x14ac:dyDescent="0.3">
      <c r="E33" s="225" t="s">
        <v>55</v>
      </c>
      <c r="F33" s="226"/>
      <c r="G33" s="227"/>
      <c r="H33" s="106" t="s">
        <v>56</v>
      </c>
      <c r="I33" s="107">
        <f>H14+E14+L14</f>
        <v>0</v>
      </c>
      <c r="J33" s="107">
        <f>H15+E15+L15</f>
        <v>1</v>
      </c>
      <c r="K33" s="108">
        <f>H16+E16+L16</f>
        <v>27957</v>
      </c>
      <c r="L33" s="109">
        <f>I33+J33+K33</f>
        <v>27958</v>
      </c>
      <c r="M33" s="110">
        <f>L33/L36</f>
        <v>0.62375619115612868</v>
      </c>
    </row>
    <row r="34" spans="1:18" ht="28" customHeight="1" x14ac:dyDescent="0.3">
      <c r="E34" s="228" t="s">
        <v>57</v>
      </c>
      <c r="F34" s="229"/>
      <c r="G34" s="230"/>
      <c r="H34" s="111" t="s">
        <v>58</v>
      </c>
      <c r="I34" s="112">
        <f>B14+D14+I14+J14+N14</f>
        <v>8</v>
      </c>
      <c r="J34" s="112">
        <f>B15+D15+I15+J15+N15</f>
        <v>5193</v>
      </c>
      <c r="K34" s="113">
        <f>N16+B16+D16+I16+J16</f>
        <v>0</v>
      </c>
      <c r="L34" s="114">
        <f>SUM(I34:K34)</f>
        <v>5201</v>
      </c>
      <c r="M34" s="115">
        <f>L34/L36</f>
        <v>0.11603676765873901</v>
      </c>
    </row>
    <row r="35" spans="1:18" ht="32.5" customHeight="1" x14ac:dyDescent="0.3">
      <c r="E35" s="231" t="s">
        <v>59</v>
      </c>
      <c r="F35" s="232"/>
      <c r="G35" s="233"/>
      <c r="H35" s="116" t="s">
        <v>60</v>
      </c>
      <c r="I35" s="117">
        <f>C14+F14+G14+K14+M14+O14</f>
        <v>0</v>
      </c>
      <c r="J35" s="117">
        <f>C15+F15+G15+K15+M15+O15</f>
        <v>11663</v>
      </c>
      <c r="K35" s="118">
        <f>C16+F16+G16+K16+M16+N16+O16</f>
        <v>0</v>
      </c>
      <c r="L35" s="119">
        <f>I35+J35+K35</f>
        <v>11663</v>
      </c>
      <c r="M35" s="115">
        <f>L35/L36</f>
        <v>0.26020704118513233</v>
      </c>
    </row>
    <row r="36" spans="1:18" ht="14.5" x14ac:dyDescent="0.35">
      <c r="E36" s="234" t="s">
        <v>61</v>
      </c>
      <c r="F36" s="235"/>
      <c r="G36" s="235"/>
      <c r="H36" s="236"/>
      <c r="I36" s="94">
        <f>I33+I34+I35</f>
        <v>8</v>
      </c>
      <c r="J36" s="95">
        <f>J33+J34+J35</f>
        <v>16857</v>
      </c>
      <c r="K36" s="95">
        <f>K33+K34+K35</f>
        <v>27957</v>
      </c>
      <c r="L36" s="96">
        <f>SUM(I36:K36)</f>
        <v>44822</v>
      </c>
      <c r="M36" s="120">
        <f>SUM(M33:M35)</f>
        <v>1</v>
      </c>
    </row>
    <row r="37" spans="1:18" x14ac:dyDescent="0.3">
      <c r="A37" s="99"/>
      <c r="K37" s="40"/>
      <c r="Q37" s="16"/>
    </row>
    <row r="38" spans="1:18" x14ac:dyDescent="0.3">
      <c r="A38" s="1" t="s">
        <v>68</v>
      </c>
    </row>
    <row r="39" spans="1:18" ht="18.5" x14ac:dyDescent="0.45">
      <c r="A39" s="99" t="s">
        <v>69</v>
      </c>
      <c r="Q39" s="121"/>
    </row>
    <row r="40" spans="1:18" ht="19.5" customHeight="1" x14ac:dyDescent="0.55000000000000004">
      <c r="A40" s="205" t="s">
        <v>0</v>
      </c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</row>
    <row r="41" spans="1:18" ht="21" x14ac:dyDescent="0.5">
      <c r="A41" s="209" t="s">
        <v>70</v>
      </c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</row>
    <row r="42" spans="1:18" ht="21" x14ac:dyDescent="0.5">
      <c r="A42" s="237" t="str">
        <f>A63&amp;" to "&amp;A2</f>
        <v>September 1, 2024 to October 1, 2024</v>
      </c>
      <c r="B42" s="237"/>
      <c r="C42" s="237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</row>
    <row r="43" spans="1:18" ht="21" x14ac:dyDescent="0.5">
      <c r="A43" s="209" t="s">
        <v>71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</row>
    <row r="44" spans="1:18" ht="21" x14ac:dyDescent="0.5">
      <c r="A44" s="122" t="s">
        <v>3</v>
      </c>
      <c r="B44" s="3">
        <v>1</v>
      </c>
      <c r="C44" s="4">
        <v>3</v>
      </c>
      <c r="D44" s="4">
        <v>5</v>
      </c>
      <c r="E44" s="4">
        <v>7</v>
      </c>
      <c r="F44" s="5" t="s">
        <v>4</v>
      </c>
      <c r="G44" s="4">
        <v>29</v>
      </c>
      <c r="H44" s="4">
        <v>13</v>
      </c>
      <c r="I44" s="4">
        <v>15</v>
      </c>
      <c r="J44" s="4">
        <v>17</v>
      </c>
      <c r="K44" s="4">
        <v>19</v>
      </c>
      <c r="L44" s="4">
        <v>21</v>
      </c>
      <c r="M44" s="4">
        <v>23</v>
      </c>
      <c r="N44" s="4">
        <v>25</v>
      </c>
      <c r="O44" s="6">
        <v>27</v>
      </c>
      <c r="P44" s="210" t="s">
        <v>72</v>
      </c>
      <c r="R44" s="123"/>
    </row>
    <row r="45" spans="1:18" ht="32.5" x14ac:dyDescent="0.5">
      <c r="A45" s="124" t="s">
        <v>7</v>
      </c>
      <c r="B45" s="125" t="s">
        <v>8</v>
      </c>
      <c r="C45" s="126" t="s">
        <v>9</v>
      </c>
      <c r="D45" s="126" t="s">
        <v>10</v>
      </c>
      <c r="E45" s="126" t="s">
        <v>11</v>
      </c>
      <c r="F45" s="127" t="s">
        <v>12</v>
      </c>
      <c r="G45" s="126" t="s">
        <v>13</v>
      </c>
      <c r="H45" s="126" t="s">
        <v>14</v>
      </c>
      <c r="I45" s="126" t="s">
        <v>15</v>
      </c>
      <c r="J45" s="126" t="s">
        <v>16</v>
      </c>
      <c r="K45" s="126" t="s">
        <v>17</v>
      </c>
      <c r="L45" s="126" t="s">
        <v>18</v>
      </c>
      <c r="M45" s="126" t="s">
        <v>19</v>
      </c>
      <c r="N45" s="126" t="s">
        <v>20</v>
      </c>
      <c r="O45" s="128" t="s">
        <v>21</v>
      </c>
      <c r="P45" s="211"/>
      <c r="R45" s="123"/>
    </row>
    <row r="46" spans="1:18" ht="21" x14ac:dyDescent="0.5">
      <c r="A46" s="189" t="s">
        <v>83</v>
      </c>
      <c r="B46" s="190">
        <f t="shared" ref="B46:P56" si="4">IF(B67=0,0,(B6-B67)/B67)</f>
        <v>-0.99862495702990717</v>
      </c>
      <c r="C46" s="190">
        <f t="shared" si="4"/>
        <v>0</v>
      </c>
      <c r="D46" s="190">
        <f t="shared" si="4"/>
        <v>-0.9983273862622658</v>
      </c>
      <c r="E46" s="190">
        <f t="shared" si="4"/>
        <v>0</v>
      </c>
      <c r="F46" s="190">
        <f t="shared" si="4"/>
        <v>0</v>
      </c>
      <c r="G46" s="190">
        <f t="shared" si="4"/>
        <v>0</v>
      </c>
      <c r="H46" s="190">
        <f t="shared" si="4"/>
        <v>0</v>
      </c>
      <c r="I46" s="190">
        <f t="shared" si="4"/>
        <v>-0.99891983280890428</v>
      </c>
      <c r="J46" s="190">
        <f t="shared" si="4"/>
        <v>-0.99835352228625196</v>
      </c>
      <c r="K46" s="190">
        <f t="shared" si="4"/>
        <v>0</v>
      </c>
      <c r="L46" s="190">
        <f t="shared" si="4"/>
        <v>0</v>
      </c>
      <c r="M46" s="190">
        <f t="shared" si="4"/>
        <v>0</v>
      </c>
      <c r="N46" s="190">
        <f t="shared" si="4"/>
        <v>-0.9983746180352383</v>
      </c>
      <c r="O46" s="191">
        <f t="shared" si="4"/>
        <v>0</v>
      </c>
      <c r="P46" s="192">
        <f t="shared" si="4"/>
        <v>-0.99853661903775803</v>
      </c>
      <c r="R46" s="129"/>
    </row>
    <row r="47" spans="1:18" ht="21" x14ac:dyDescent="0.5">
      <c r="A47" s="130" t="s">
        <v>22</v>
      </c>
      <c r="B47" s="151">
        <f t="shared" si="4"/>
        <v>3.2021957913998169E-3</v>
      </c>
      <c r="C47" s="151">
        <f t="shared" si="4"/>
        <v>0</v>
      </c>
      <c r="D47" s="151">
        <f t="shared" si="4"/>
        <v>-8.156203657933762E-3</v>
      </c>
      <c r="E47" s="151">
        <f t="shared" si="4"/>
        <v>-1.0534236267870579E-2</v>
      </c>
      <c r="F47" s="151">
        <f t="shared" si="4"/>
        <v>0</v>
      </c>
      <c r="G47" s="151">
        <f t="shared" si="4"/>
        <v>0</v>
      </c>
      <c r="H47" s="151">
        <f t="shared" si="4"/>
        <v>-9.1892791742966533E-3</v>
      </c>
      <c r="I47" s="151">
        <f t="shared" si="4"/>
        <v>-7.2214093547930333E-3</v>
      </c>
      <c r="J47" s="151">
        <f t="shared" si="4"/>
        <v>-3.0753826348161924E-3</v>
      </c>
      <c r="K47" s="151">
        <f t="shared" si="4"/>
        <v>0</v>
      </c>
      <c r="L47" s="151">
        <f t="shared" si="4"/>
        <v>-7.874015748031496E-3</v>
      </c>
      <c r="M47" s="151">
        <f t="shared" si="4"/>
        <v>0</v>
      </c>
      <c r="N47" s="151">
        <f t="shared" si="4"/>
        <v>3.3260081962344836E-3</v>
      </c>
      <c r="O47" s="152">
        <f t="shared" si="4"/>
        <v>0</v>
      </c>
      <c r="P47" s="146">
        <f t="shared" si="4"/>
        <v>-6.9053049275672419E-3</v>
      </c>
      <c r="R47" s="129"/>
    </row>
    <row r="48" spans="1:18" ht="21" x14ac:dyDescent="0.5">
      <c r="A48" s="130" t="s">
        <v>23</v>
      </c>
      <c r="B48" s="151">
        <f t="shared" si="4"/>
        <v>0</v>
      </c>
      <c r="C48" s="151">
        <f t="shared" si="4"/>
        <v>-6.9778763455401096E-3</v>
      </c>
      <c r="D48" s="151">
        <f t="shared" si="4"/>
        <v>0</v>
      </c>
      <c r="E48" s="151">
        <f t="shared" si="4"/>
        <v>-5.8043117744610278E-3</v>
      </c>
      <c r="F48" s="151">
        <f t="shared" si="4"/>
        <v>-5.6199508254302774E-3</v>
      </c>
      <c r="G48" s="151">
        <f t="shared" si="4"/>
        <v>-2.7504911591355601E-3</v>
      </c>
      <c r="H48" s="151">
        <f t="shared" si="4"/>
        <v>-1.0038497149261732E-2</v>
      </c>
      <c r="I48" s="151">
        <f t="shared" si="4"/>
        <v>0</v>
      </c>
      <c r="J48" s="151">
        <f t="shared" si="4"/>
        <v>0</v>
      </c>
      <c r="K48" s="151">
        <f t="shared" si="4"/>
        <v>-9.13702481359247E-3</v>
      </c>
      <c r="L48" s="151">
        <f t="shared" si="4"/>
        <v>2.1364845828768197E-2</v>
      </c>
      <c r="M48" s="151">
        <f t="shared" si="4"/>
        <v>3.1635558367605187E-3</v>
      </c>
      <c r="N48" s="151">
        <f t="shared" si="4"/>
        <v>0</v>
      </c>
      <c r="O48" s="152">
        <f t="shared" si="4"/>
        <v>-4.7324920014219698E-3</v>
      </c>
      <c r="P48" s="146">
        <f t="shared" si="4"/>
        <v>0.19886893420359184</v>
      </c>
      <c r="R48" s="129"/>
    </row>
    <row r="49" spans="1:18" ht="21" x14ac:dyDescent="0.5">
      <c r="A49" s="130" t="s">
        <v>24</v>
      </c>
      <c r="B49" s="151">
        <f t="shared" si="4"/>
        <v>0</v>
      </c>
      <c r="C49" s="151">
        <f t="shared" si="4"/>
        <v>0</v>
      </c>
      <c r="D49" s="151">
        <f t="shared" si="4"/>
        <v>0</v>
      </c>
      <c r="E49" s="151">
        <f t="shared" si="4"/>
        <v>2.0920502092050207E-3</v>
      </c>
      <c r="F49" s="151">
        <f t="shared" si="4"/>
        <v>0</v>
      </c>
      <c r="G49" s="151">
        <f t="shared" si="4"/>
        <v>0</v>
      </c>
      <c r="H49" s="151">
        <f t="shared" si="4"/>
        <v>-9.4629625381386067E-3</v>
      </c>
      <c r="I49" s="151">
        <f t="shared" si="4"/>
        <v>0</v>
      </c>
      <c r="J49" s="151">
        <f t="shared" si="4"/>
        <v>0</v>
      </c>
      <c r="K49" s="151">
        <f t="shared" si="4"/>
        <v>0</v>
      </c>
      <c r="L49" s="151">
        <f t="shared" si="4"/>
        <v>2.4146341463414635E-2</v>
      </c>
      <c r="M49" s="151">
        <f t="shared" si="4"/>
        <v>0</v>
      </c>
      <c r="N49" s="151">
        <f t="shared" si="4"/>
        <v>0</v>
      </c>
      <c r="O49" s="152">
        <f t="shared" si="4"/>
        <v>0</v>
      </c>
      <c r="P49" s="146">
        <f t="shared" si="4"/>
        <v>-8.2904216760961817E-3</v>
      </c>
      <c r="R49" s="129"/>
    </row>
    <row r="50" spans="1:18" ht="21" x14ac:dyDescent="0.5">
      <c r="A50" s="130" t="s">
        <v>25</v>
      </c>
      <c r="B50" s="151">
        <f t="shared" si="4"/>
        <v>0</v>
      </c>
      <c r="C50" s="151">
        <f t="shared" si="4"/>
        <v>0</v>
      </c>
      <c r="D50" s="151">
        <f t="shared" si="4"/>
        <v>0</v>
      </c>
      <c r="E50" s="151">
        <f t="shared" si="4"/>
        <v>8.6730268863833475E-4</v>
      </c>
      <c r="F50" s="151">
        <f t="shared" si="4"/>
        <v>0</v>
      </c>
      <c r="G50" s="151">
        <f t="shared" si="4"/>
        <v>0</v>
      </c>
      <c r="H50" s="151">
        <f t="shared" si="4"/>
        <v>-1.0011725444213944E-2</v>
      </c>
      <c r="I50" s="151">
        <f t="shared" si="4"/>
        <v>0</v>
      </c>
      <c r="J50" s="151">
        <f t="shared" si="4"/>
        <v>0</v>
      </c>
      <c r="K50" s="151">
        <f t="shared" si="4"/>
        <v>-9.6959976671283817E-3</v>
      </c>
      <c r="L50" s="151">
        <f t="shared" si="4"/>
        <v>1.569390402075227E-2</v>
      </c>
      <c r="M50" s="151">
        <f t="shared" si="4"/>
        <v>0</v>
      </c>
      <c r="N50" s="151">
        <f t="shared" si="4"/>
        <v>0</v>
      </c>
      <c r="O50" s="152">
        <f t="shared" si="4"/>
        <v>0</v>
      </c>
      <c r="P50" s="146">
        <f t="shared" si="4"/>
        <v>-8.9123732291738946E-3</v>
      </c>
      <c r="R50" s="129"/>
    </row>
    <row r="51" spans="1:18" ht="21" x14ac:dyDescent="0.5">
      <c r="A51" s="130" t="s">
        <v>26</v>
      </c>
      <c r="B51" s="151">
        <f t="shared" si="4"/>
        <v>0</v>
      </c>
      <c r="C51" s="151">
        <f t="shared" si="4"/>
        <v>-9.5334685598377281E-3</v>
      </c>
      <c r="D51" s="151">
        <f t="shared" si="4"/>
        <v>0</v>
      </c>
      <c r="E51" s="151">
        <f t="shared" si="4"/>
        <v>-1.4449291166848418E-2</v>
      </c>
      <c r="F51" s="151">
        <f t="shared" si="4"/>
        <v>-1.1051631842514247E-2</v>
      </c>
      <c r="G51" s="151">
        <f t="shared" si="4"/>
        <v>-1.1598587997982855E-2</v>
      </c>
      <c r="H51" s="151">
        <f t="shared" si="4"/>
        <v>-6.6157238832760656E-3</v>
      </c>
      <c r="I51" s="151">
        <f t="shared" si="4"/>
        <v>0</v>
      </c>
      <c r="J51" s="151">
        <f t="shared" si="4"/>
        <v>0</v>
      </c>
      <c r="K51" s="151">
        <f t="shared" si="4"/>
        <v>-1.135670257144636E-2</v>
      </c>
      <c r="L51" s="151">
        <f t="shared" si="4"/>
        <v>-1.3425409625117955E-2</v>
      </c>
      <c r="M51" s="151">
        <f t="shared" si="4"/>
        <v>-1.1050708493004189E-2</v>
      </c>
      <c r="N51" s="151">
        <f t="shared" si="4"/>
        <v>0</v>
      </c>
      <c r="O51" s="152">
        <f t="shared" si="4"/>
        <v>-6.1436453841517136E-3</v>
      </c>
      <c r="P51" s="146">
        <f t="shared" si="4"/>
        <v>-9.2014434811254365E-3</v>
      </c>
      <c r="R51" s="129"/>
    </row>
    <row r="52" spans="1:18" ht="21" x14ac:dyDescent="0.5">
      <c r="A52" s="130" t="s">
        <v>27</v>
      </c>
      <c r="B52" s="151">
        <f t="shared" si="4"/>
        <v>0</v>
      </c>
      <c r="C52" s="151">
        <f t="shared" si="4"/>
        <v>0</v>
      </c>
      <c r="D52" s="151">
        <f t="shared" si="4"/>
        <v>0</v>
      </c>
      <c r="E52" s="151">
        <f t="shared" si="4"/>
        <v>-1.9370460048426151E-2</v>
      </c>
      <c r="F52" s="151">
        <f t="shared" si="4"/>
        <v>0</v>
      </c>
      <c r="G52" s="151">
        <f t="shared" si="4"/>
        <v>0</v>
      </c>
      <c r="H52" s="151">
        <f t="shared" si="4"/>
        <v>-1.4427194860813704E-2</v>
      </c>
      <c r="I52" s="151">
        <f t="shared" si="4"/>
        <v>0</v>
      </c>
      <c r="J52" s="151">
        <f t="shared" si="4"/>
        <v>0</v>
      </c>
      <c r="K52" s="151">
        <f t="shared" si="4"/>
        <v>0</v>
      </c>
      <c r="L52" s="151">
        <f t="shared" si="4"/>
        <v>1.0638297872340425E-2</v>
      </c>
      <c r="M52" s="151">
        <f t="shared" si="4"/>
        <v>0</v>
      </c>
      <c r="N52" s="151">
        <f t="shared" si="4"/>
        <v>0</v>
      </c>
      <c r="O52" s="152">
        <f t="shared" si="4"/>
        <v>0</v>
      </c>
      <c r="P52" s="146">
        <f t="shared" si="4"/>
        <v>-1.2415870933255583E-2</v>
      </c>
      <c r="R52" s="129"/>
    </row>
    <row r="53" spans="1:18" ht="21" x14ac:dyDescent="0.5">
      <c r="A53" s="131" t="s">
        <v>28</v>
      </c>
      <c r="B53" s="151">
        <f t="shared" si="4"/>
        <v>0</v>
      </c>
      <c r="C53" s="151">
        <f t="shared" si="4"/>
        <v>-2.4509803921568627E-2</v>
      </c>
      <c r="D53" s="151">
        <f t="shared" si="4"/>
        <v>-9.9236641221374045E-2</v>
      </c>
      <c r="E53" s="151">
        <f t="shared" si="4"/>
        <v>-6.25E-2</v>
      </c>
      <c r="F53" s="151">
        <f t="shared" si="4"/>
        <v>0</v>
      </c>
      <c r="G53" s="151">
        <f t="shared" si="4"/>
        <v>0</v>
      </c>
      <c r="H53" s="151">
        <f t="shared" si="4"/>
        <v>-3.3729771885357772E-2</v>
      </c>
      <c r="I53" s="151">
        <f t="shared" si="4"/>
        <v>2.8880866425992781E-2</v>
      </c>
      <c r="J53" s="151">
        <f t="shared" si="4"/>
        <v>1.8518518518518517E-2</v>
      </c>
      <c r="K53" s="151">
        <f t="shared" si="4"/>
        <v>-2.2592152199762187E-2</v>
      </c>
      <c r="L53" s="151">
        <f t="shared" si="4"/>
        <v>-6.545454545454546E-2</v>
      </c>
      <c r="M53" s="151">
        <f t="shared" si="4"/>
        <v>-8.5106382978723402E-2</v>
      </c>
      <c r="N53" s="151">
        <f t="shared" si="4"/>
        <v>0</v>
      </c>
      <c r="O53" s="152">
        <f t="shared" si="4"/>
        <v>7.6335877862595417E-3</v>
      </c>
      <c r="P53" s="146">
        <f t="shared" si="4"/>
        <v>-2.9612756264236904E-2</v>
      </c>
      <c r="R53" s="129"/>
    </row>
    <row r="54" spans="1:18" ht="21" x14ac:dyDescent="0.5">
      <c r="A54" s="131" t="s">
        <v>88</v>
      </c>
      <c r="B54" s="151">
        <f t="shared" si="4"/>
        <v>-1</v>
      </c>
      <c r="C54" s="151">
        <f t="shared" si="4"/>
        <v>0</v>
      </c>
      <c r="D54" s="151">
        <f t="shared" si="4"/>
        <v>-0.99587912087912089</v>
      </c>
      <c r="E54" s="151">
        <f t="shared" si="4"/>
        <v>0</v>
      </c>
      <c r="F54" s="151">
        <f t="shared" si="4"/>
        <v>0</v>
      </c>
      <c r="G54" s="151">
        <f t="shared" si="4"/>
        <v>0</v>
      </c>
      <c r="H54" s="151">
        <f t="shared" si="4"/>
        <v>0</v>
      </c>
      <c r="I54" s="151">
        <f t="shared" si="4"/>
        <v>-0.99848866498740552</v>
      </c>
      <c r="J54" s="151">
        <f t="shared" si="4"/>
        <v>-1</v>
      </c>
      <c r="K54" s="151">
        <f t="shared" si="4"/>
        <v>0</v>
      </c>
      <c r="L54" s="151">
        <f t="shared" si="4"/>
        <v>0</v>
      </c>
      <c r="M54" s="151">
        <f t="shared" si="4"/>
        <v>0</v>
      </c>
      <c r="N54" s="151">
        <f t="shared" si="4"/>
        <v>-0.99886557005104937</v>
      </c>
      <c r="O54" s="152">
        <f t="shared" si="4"/>
        <v>0</v>
      </c>
      <c r="P54" s="146">
        <f t="shared" si="4"/>
        <v>-0.99848570887753174</v>
      </c>
      <c r="R54" s="129"/>
    </row>
    <row r="55" spans="1:18" ht="21" x14ac:dyDescent="0.5">
      <c r="A55" s="130" t="s">
        <v>29</v>
      </c>
      <c r="B55" s="151">
        <f t="shared" si="4"/>
        <v>0</v>
      </c>
      <c r="C55" s="151">
        <f t="shared" si="4"/>
        <v>8.4235860409145602E-3</v>
      </c>
      <c r="D55" s="151">
        <f t="shared" si="4"/>
        <v>0</v>
      </c>
      <c r="E55" s="151">
        <f t="shared" si="4"/>
        <v>0</v>
      </c>
      <c r="F55" s="151">
        <f t="shared" si="4"/>
        <v>1.9704433497536946E-2</v>
      </c>
      <c r="G55" s="151">
        <f t="shared" si="4"/>
        <v>-1.5151515151515152E-2</v>
      </c>
      <c r="H55" s="151">
        <f t="shared" si="4"/>
        <v>0</v>
      </c>
      <c r="I55" s="151">
        <f t="shared" si="4"/>
        <v>0</v>
      </c>
      <c r="J55" s="151">
        <f t="shared" si="4"/>
        <v>0</v>
      </c>
      <c r="K55" s="151">
        <f t="shared" si="4"/>
        <v>-8.8185295367615817E-3</v>
      </c>
      <c r="L55" s="151">
        <f t="shared" si="4"/>
        <v>0</v>
      </c>
      <c r="M55" s="151">
        <f t="shared" si="4"/>
        <v>-1.4285714285714285E-2</v>
      </c>
      <c r="N55" s="151">
        <f t="shared" si="4"/>
        <v>0</v>
      </c>
      <c r="O55" s="152">
        <f t="shared" si="4"/>
        <v>7.9286422200198214E-3</v>
      </c>
      <c r="P55" s="146">
        <f t="shared" si="4"/>
        <v>0.43696189583155742</v>
      </c>
      <c r="R55" s="129"/>
    </row>
    <row r="56" spans="1:18" ht="21" x14ac:dyDescent="0.5">
      <c r="A56" s="132" t="s">
        <v>30</v>
      </c>
      <c r="B56" s="153">
        <f t="shared" si="4"/>
        <v>0</v>
      </c>
      <c r="C56" s="153">
        <f t="shared" si="4"/>
        <v>0</v>
      </c>
      <c r="D56" s="153">
        <f t="shared" si="4"/>
        <v>0</v>
      </c>
      <c r="E56" s="153">
        <f t="shared" si="4"/>
        <v>-1.4598540145985401E-2</v>
      </c>
      <c r="F56" s="153">
        <f t="shared" si="4"/>
        <v>0</v>
      </c>
      <c r="G56" s="153">
        <f t="shared" si="4"/>
        <v>0</v>
      </c>
      <c r="H56" s="153">
        <f t="shared" si="4"/>
        <v>-6.3162730161160667E-3</v>
      </c>
      <c r="I56" s="153">
        <f t="shared" si="4"/>
        <v>0</v>
      </c>
      <c r="J56" s="153">
        <f t="shared" si="4"/>
        <v>0</v>
      </c>
      <c r="K56" s="153">
        <f t="shared" si="4"/>
        <v>0</v>
      </c>
      <c r="L56" s="153">
        <f t="shared" si="4"/>
        <v>1.8856065367693275E-3</v>
      </c>
      <c r="M56" s="153">
        <f t="shared" si="4"/>
        <v>0</v>
      </c>
      <c r="N56" s="153">
        <f t="shared" si="4"/>
        <v>0</v>
      </c>
      <c r="O56" s="154">
        <f t="shared" si="4"/>
        <v>0</v>
      </c>
      <c r="P56" s="147">
        <f t="shared" si="4"/>
        <v>-5.9733333333333331E-3</v>
      </c>
      <c r="R56" s="129"/>
    </row>
    <row r="57" spans="1:18" ht="21" x14ac:dyDescent="0.5">
      <c r="A57" s="133" t="s">
        <v>31</v>
      </c>
      <c r="B57" s="155">
        <f t="shared" ref="B57:P57" si="5">IF(B17=0,0,(B17-B78)/B78)</f>
        <v>-5.484216158373462E-3</v>
      </c>
      <c r="C57" s="155">
        <f t="shared" si="5"/>
        <v>-8.0271138066357467E-3</v>
      </c>
      <c r="D57" s="155">
        <f t="shared" si="5"/>
        <v>-1.3430457546096062E-2</v>
      </c>
      <c r="E57" s="155">
        <f t="shared" si="5"/>
        <v>-1.0078951789013942E-2</v>
      </c>
      <c r="F57" s="155">
        <f t="shared" si="5"/>
        <v>-7.8438059510614715E-3</v>
      </c>
      <c r="G57" s="155">
        <f t="shared" si="5"/>
        <v>-6.743528388079182E-3</v>
      </c>
      <c r="H57" s="155">
        <f t="shared" si="5"/>
        <v>-9.690586791813274E-3</v>
      </c>
      <c r="I57" s="155">
        <f t="shared" si="5"/>
        <v>-9.7377481836521101E-3</v>
      </c>
      <c r="J57" s="155">
        <f t="shared" si="5"/>
        <v>-6.4630100392089277E-3</v>
      </c>
      <c r="K57" s="155">
        <f t="shared" si="5"/>
        <v>-1.0109421831099507E-2</v>
      </c>
      <c r="L57" s="155">
        <f t="shared" si="5"/>
        <v>3.8281301564253183E-3</v>
      </c>
      <c r="M57" s="155">
        <f t="shared" si="5"/>
        <v>-4.8184724011259006E-3</v>
      </c>
      <c r="N57" s="155">
        <f t="shared" si="5"/>
        <v>-9.0800863617102844E-3</v>
      </c>
      <c r="O57" s="156">
        <f t="shared" si="5"/>
        <v>-5.2530185255706642E-3</v>
      </c>
      <c r="P57" s="148">
        <f t="shared" si="5"/>
        <v>-8.6836367541408936E-3</v>
      </c>
      <c r="R57" s="129"/>
    </row>
    <row r="58" spans="1:18" ht="14.5" x14ac:dyDescent="0.35">
      <c r="A58" s="29" t="s">
        <v>32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1"/>
      <c r="M58" s="30"/>
      <c r="N58" s="30"/>
      <c r="O58" s="31"/>
      <c r="P58" s="193"/>
      <c r="Q58"/>
    </row>
    <row r="59" spans="1:18" ht="14.5" x14ac:dyDescent="0.35">
      <c r="A59" s="134"/>
      <c r="B59" s="135" t="s">
        <v>33</v>
      </c>
      <c r="C59" s="157">
        <f>(C19-C80)/C80</f>
        <v>2.080755820492633E-2</v>
      </c>
      <c r="D59" s="158" t="s">
        <v>34</v>
      </c>
      <c r="E59" s="157">
        <f>(E19-E80)/E80</f>
        <v>-1.016439101691931E-2</v>
      </c>
      <c r="F59" s="159" t="s">
        <v>35</v>
      </c>
      <c r="G59" s="157">
        <f>(G19-G80)/G80</f>
        <v>-0.41509433962264153</v>
      </c>
      <c r="H59" s="158" t="s">
        <v>36</v>
      </c>
      <c r="I59" s="160">
        <f>(I19-I80)/I80</f>
        <v>-3.4965034965034965E-3</v>
      </c>
      <c r="J59" s="159" t="s">
        <v>37</v>
      </c>
      <c r="K59" s="160">
        <f>(K19-K80)/K80</f>
        <v>9.5931464776792021E-4</v>
      </c>
      <c r="L59" s="161" t="s">
        <v>38</v>
      </c>
      <c r="M59" s="162">
        <f>IF(M80=0,0,(M19-M80)/M80)</f>
        <v>0</v>
      </c>
      <c r="N59" s="163" t="s">
        <v>39</v>
      </c>
      <c r="O59" s="164">
        <f>(O19-O80)/O80</f>
        <v>5.6588403014168924E-3</v>
      </c>
      <c r="P59" s="150">
        <f>IF(P19=0,0,(P19-P80)/P80)</f>
        <v>-1.7835719659668905E-3</v>
      </c>
    </row>
    <row r="60" spans="1:18" ht="14.5" x14ac:dyDescent="0.35">
      <c r="A60" s="52"/>
      <c r="B60" s="136"/>
      <c r="C60" s="136"/>
      <c r="D60" s="136"/>
      <c r="E60" s="136"/>
      <c r="F60" s="136"/>
      <c r="G60" s="136"/>
      <c r="H60" s="137"/>
      <c r="I60" s="136"/>
      <c r="J60" s="136"/>
      <c r="K60" s="136"/>
      <c r="L60" s="136"/>
      <c r="M60" s="136"/>
      <c r="N60" s="136"/>
      <c r="O60" s="45" t="s">
        <v>40</v>
      </c>
      <c r="P60" s="148">
        <f>IF(P20=0,0,(P20-P81)/P81)</f>
        <v>-7.5497565041228662E-3</v>
      </c>
      <c r="Q60" s="138"/>
    </row>
    <row r="61" spans="1:18" ht="16" x14ac:dyDescent="0.4">
      <c r="A61" s="52"/>
      <c r="B61" s="139"/>
      <c r="C61" s="139"/>
      <c r="D61" s="140"/>
      <c r="E61" s="141"/>
      <c r="F61" s="140"/>
      <c r="G61" s="140"/>
      <c r="H61" s="142"/>
      <c r="I61" s="140"/>
      <c r="J61" s="140"/>
      <c r="K61" s="140"/>
      <c r="L61" s="140"/>
      <c r="M61" s="140"/>
      <c r="N61" s="140"/>
      <c r="O61" s="140"/>
      <c r="P61" s="140"/>
      <c r="Q61" s="143"/>
    </row>
    <row r="62" spans="1:18" ht="19.5" customHeight="1" x14ac:dyDescent="0.55000000000000004">
      <c r="A62" s="205" t="s">
        <v>0</v>
      </c>
      <c r="B62" s="205"/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205"/>
      <c r="Q62" s="205"/>
      <c r="R62" s="205"/>
    </row>
    <row r="63" spans="1:18" ht="18" customHeight="1" x14ac:dyDescent="0.5">
      <c r="A63" s="207" t="s">
        <v>89</v>
      </c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</row>
    <row r="64" spans="1:18" ht="18" customHeight="1" x14ac:dyDescent="0.5">
      <c r="A64" s="209" t="s">
        <v>2</v>
      </c>
      <c r="B64" s="209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</row>
    <row r="65" spans="1:18" ht="21" x14ac:dyDescent="0.5">
      <c r="A65" s="122" t="s">
        <v>3</v>
      </c>
      <c r="B65" s="3">
        <v>1</v>
      </c>
      <c r="C65" s="4">
        <v>3</v>
      </c>
      <c r="D65" s="4">
        <v>5</v>
      </c>
      <c r="E65" s="4">
        <v>7</v>
      </c>
      <c r="F65" s="5" t="s">
        <v>4</v>
      </c>
      <c r="G65" s="4">
        <v>29</v>
      </c>
      <c r="H65" s="4">
        <v>13</v>
      </c>
      <c r="I65" s="4">
        <v>15</v>
      </c>
      <c r="J65" s="4">
        <v>17</v>
      </c>
      <c r="K65" s="4">
        <v>19</v>
      </c>
      <c r="L65" s="4">
        <v>21</v>
      </c>
      <c r="M65" s="4">
        <v>23</v>
      </c>
      <c r="N65" s="4">
        <v>25</v>
      </c>
      <c r="O65" s="165">
        <v>27</v>
      </c>
      <c r="P65" s="210" t="s">
        <v>5</v>
      </c>
      <c r="Q65" s="212" t="s">
        <v>6</v>
      </c>
      <c r="R65" s="123"/>
    </row>
    <row r="66" spans="1:18" ht="29.5" x14ac:dyDescent="0.5">
      <c r="A66" s="8" t="s">
        <v>7</v>
      </c>
      <c r="B66" s="9" t="s">
        <v>8</v>
      </c>
      <c r="C66" s="10" t="s">
        <v>9</v>
      </c>
      <c r="D66" s="10" t="s">
        <v>10</v>
      </c>
      <c r="E66" s="10" t="s">
        <v>11</v>
      </c>
      <c r="F66" s="11" t="s">
        <v>74</v>
      </c>
      <c r="G66" s="10" t="s">
        <v>13</v>
      </c>
      <c r="H66" s="10" t="s">
        <v>14</v>
      </c>
      <c r="I66" s="10" t="s">
        <v>15</v>
      </c>
      <c r="J66" s="10" t="s">
        <v>16</v>
      </c>
      <c r="K66" s="10" t="s">
        <v>17</v>
      </c>
      <c r="L66" s="10" t="s">
        <v>18</v>
      </c>
      <c r="M66" s="10" t="s">
        <v>19</v>
      </c>
      <c r="N66" s="10" t="s">
        <v>20</v>
      </c>
      <c r="O66" s="166" t="s">
        <v>21</v>
      </c>
      <c r="P66" s="211"/>
      <c r="Q66" s="213"/>
      <c r="R66" s="123"/>
    </row>
    <row r="67" spans="1:18" ht="21" x14ac:dyDescent="0.5">
      <c r="A67" s="12" t="s">
        <v>83</v>
      </c>
      <c r="B67" s="13">
        <v>2909</v>
      </c>
      <c r="C67" s="14">
        <v>0</v>
      </c>
      <c r="D67" s="14">
        <v>8968</v>
      </c>
      <c r="E67" s="14">
        <v>0</v>
      </c>
      <c r="F67" s="14">
        <v>0</v>
      </c>
      <c r="G67" s="14">
        <v>0</v>
      </c>
      <c r="H67" s="14">
        <v>0</v>
      </c>
      <c r="I67" s="14">
        <v>21293</v>
      </c>
      <c r="J67" s="14">
        <v>8503</v>
      </c>
      <c r="K67" s="14">
        <v>0</v>
      </c>
      <c r="L67" s="14">
        <v>0</v>
      </c>
      <c r="M67" s="14">
        <v>0</v>
      </c>
      <c r="N67" s="14">
        <v>30762</v>
      </c>
      <c r="O67" s="167">
        <v>0</v>
      </c>
      <c r="P67" s="173">
        <v>72435</v>
      </c>
      <c r="Q67" s="170">
        <v>4.1376083955150349E-2</v>
      </c>
      <c r="R67" s="123"/>
    </row>
    <row r="68" spans="1:18" ht="21" x14ac:dyDescent="0.5">
      <c r="A68" s="17" t="s">
        <v>22</v>
      </c>
      <c r="B68" s="18">
        <v>4372</v>
      </c>
      <c r="C68" s="19">
        <v>0</v>
      </c>
      <c r="D68" s="19">
        <v>12138</v>
      </c>
      <c r="E68" s="19">
        <v>3987</v>
      </c>
      <c r="F68" s="19">
        <v>0</v>
      </c>
      <c r="G68" s="19">
        <v>0</v>
      </c>
      <c r="H68" s="19">
        <v>90105</v>
      </c>
      <c r="I68" s="19">
        <v>42374</v>
      </c>
      <c r="J68" s="19">
        <v>13982</v>
      </c>
      <c r="K68" s="19">
        <v>0</v>
      </c>
      <c r="L68" s="19">
        <v>21844</v>
      </c>
      <c r="M68" s="19">
        <v>0</v>
      </c>
      <c r="N68" s="19">
        <v>16837</v>
      </c>
      <c r="O68" s="168">
        <v>0</v>
      </c>
      <c r="P68" s="174">
        <v>205639</v>
      </c>
      <c r="Q68" s="171">
        <v>0.11746443747433095</v>
      </c>
      <c r="R68" s="123"/>
    </row>
    <row r="69" spans="1:18" ht="21" x14ac:dyDescent="0.5">
      <c r="A69" s="17" t="s">
        <v>23</v>
      </c>
      <c r="B69" s="18">
        <v>0</v>
      </c>
      <c r="C69" s="19">
        <v>18487</v>
      </c>
      <c r="D69" s="19">
        <v>0</v>
      </c>
      <c r="E69" s="19">
        <v>1206</v>
      </c>
      <c r="F69" s="19">
        <v>5694</v>
      </c>
      <c r="G69" s="19">
        <v>2545</v>
      </c>
      <c r="H69" s="19">
        <v>184689</v>
      </c>
      <c r="I69" s="19">
        <v>0</v>
      </c>
      <c r="J69" s="19">
        <v>0</v>
      </c>
      <c r="K69" s="19">
        <v>65448</v>
      </c>
      <c r="L69" s="19">
        <v>12778</v>
      </c>
      <c r="M69" s="19">
        <v>9483</v>
      </c>
      <c r="N69" s="19">
        <v>0</v>
      </c>
      <c r="O69" s="168">
        <v>45008</v>
      </c>
      <c r="P69" s="174">
        <v>345338</v>
      </c>
      <c r="Q69" s="171">
        <v>0.19726284366540636</v>
      </c>
      <c r="R69" s="123"/>
    </row>
    <row r="70" spans="1:18" ht="21" x14ac:dyDescent="0.5">
      <c r="A70" s="17" t="s">
        <v>24</v>
      </c>
      <c r="B70" s="18">
        <v>0</v>
      </c>
      <c r="C70" s="19">
        <v>0</v>
      </c>
      <c r="D70" s="19">
        <v>0</v>
      </c>
      <c r="E70" s="19">
        <v>956</v>
      </c>
      <c r="F70" s="19">
        <v>0</v>
      </c>
      <c r="G70" s="19">
        <v>0</v>
      </c>
      <c r="H70" s="19">
        <v>348728</v>
      </c>
      <c r="I70" s="19">
        <v>0</v>
      </c>
      <c r="J70" s="19">
        <v>0</v>
      </c>
      <c r="K70" s="19">
        <v>0</v>
      </c>
      <c r="L70" s="19">
        <v>12300</v>
      </c>
      <c r="M70" s="19">
        <v>0</v>
      </c>
      <c r="N70" s="19">
        <v>0</v>
      </c>
      <c r="O70" s="168">
        <v>0</v>
      </c>
      <c r="P70" s="174">
        <v>361984</v>
      </c>
      <c r="Q70" s="171">
        <v>0.20677131738001164</v>
      </c>
      <c r="R70" s="123"/>
    </row>
    <row r="71" spans="1:18" ht="21" x14ac:dyDescent="0.5">
      <c r="A71" s="17" t="s">
        <v>25</v>
      </c>
      <c r="B71" s="18">
        <v>0</v>
      </c>
      <c r="C71" s="19">
        <v>0</v>
      </c>
      <c r="D71" s="19">
        <v>0</v>
      </c>
      <c r="E71" s="19">
        <v>1153</v>
      </c>
      <c r="F71" s="19">
        <v>0</v>
      </c>
      <c r="G71" s="19">
        <v>0</v>
      </c>
      <c r="H71" s="19">
        <v>277175</v>
      </c>
      <c r="I71" s="19">
        <v>0</v>
      </c>
      <c r="J71" s="19">
        <v>0</v>
      </c>
      <c r="K71" s="19">
        <v>109736</v>
      </c>
      <c r="L71" s="19">
        <v>15420</v>
      </c>
      <c r="M71" s="19">
        <v>0</v>
      </c>
      <c r="N71" s="19">
        <v>0</v>
      </c>
      <c r="O71" s="168">
        <v>0</v>
      </c>
      <c r="P71" s="174">
        <v>403484</v>
      </c>
      <c r="Q71" s="171">
        <v>0.2304768117423881</v>
      </c>
      <c r="R71" s="123"/>
    </row>
    <row r="72" spans="1:18" ht="21" x14ac:dyDescent="0.5">
      <c r="A72" s="17" t="s">
        <v>26</v>
      </c>
      <c r="B72" s="18">
        <v>0</v>
      </c>
      <c r="C72" s="19">
        <v>19720</v>
      </c>
      <c r="D72" s="19">
        <v>0</v>
      </c>
      <c r="E72" s="19">
        <v>3668</v>
      </c>
      <c r="F72" s="19">
        <v>5791</v>
      </c>
      <c r="G72" s="19">
        <v>1983</v>
      </c>
      <c r="H72" s="19">
        <v>77996</v>
      </c>
      <c r="I72" s="19">
        <v>0</v>
      </c>
      <c r="J72" s="19">
        <v>0</v>
      </c>
      <c r="K72" s="19">
        <v>80305</v>
      </c>
      <c r="L72" s="19">
        <v>23314</v>
      </c>
      <c r="M72" s="19">
        <v>11221</v>
      </c>
      <c r="N72" s="19">
        <v>0</v>
      </c>
      <c r="O72" s="168">
        <v>43134</v>
      </c>
      <c r="P72" s="174">
        <v>267132</v>
      </c>
      <c r="Q72" s="171">
        <v>0.15259026795205663</v>
      </c>
      <c r="R72" s="123"/>
    </row>
    <row r="73" spans="1:18" ht="21" x14ac:dyDescent="0.5">
      <c r="A73" s="17" t="s">
        <v>27</v>
      </c>
      <c r="B73" s="18">
        <v>0</v>
      </c>
      <c r="C73" s="19">
        <v>0</v>
      </c>
      <c r="D73" s="19">
        <v>0</v>
      </c>
      <c r="E73" s="19">
        <v>413</v>
      </c>
      <c r="F73" s="19">
        <v>0</v>
      </c>
      <c r="G73" s="19">
        <v>0</v>
      </c>
      <c r="H73" s="19">
        <v>37360</v>
      </c>
      <c r="I73" s="19">
        <v>0</v>
      </c>
      <c r="J73" s="19">
        <v>0</v>
      </c>
      <c r="K73" s="19">
        <v>0</v>
      </c>
      <c r="L73" s="19">
        <v>3384</v>
      </c>
      <c r="M73" s="19">
        <v>0</v>
      </c>
      <c r="N73" s="19">
        <v>0</v>
      </c>
      <c r="O73" s="168">
        <v>0</v>
      </c>
      <c r="P73" s="174">
        <v>41157</v>
      </c>
      <c r="Q73" s="171">
        <v>2.3509567023429597E-2</v>
      </c>
      <c r="R73" s="123"/>
    </row>
    <row r="74" spans="1:18" ht="21" x14ac:dyDescent="0.5">
      <c r="A74" s="20" t="s">
        <v>28</v>
      </c>
      <c r="B74" s="18">
        <v>4</v>
      </c>
      <c r="C74" s="19">
        <v>204</v>
      </c>
      <c r="D74" s="19">
        <v>131</v>
      </c>
      <c r="E74" s="19">
        <v>112</v>
      </c>
      <c r="F74" s="19">
        <v>41</v>
      </c>
      <c r="G74" s="19">
        <v>3</v>
      </c>
      <c r="H74" s="19">
        <v>5129</v>
      </c>
      <c r="I74" s="19">
        <v>277</v>
      </c>
      <c r="J74" s="19">
        <v>108</v>
      </c>
      <c r="K74" s="19">
        <v>1682</v>
      </c>
      <c r="L74" s="19">
        <v>275</v>
      </c>
      <c r="M74" s="19">
        <v>47</v>
      </c>
      <c r="N74" s="19">
        <v>197</v>
      </c>
      <c r="O74" s="168">
        <v>131</v>
      </c>
      <c r="P74" s="174">
        <v>8341</v>
      </c>
      <c r="Q74" s="171">
        <v>4.7645187584718579E-3</v>
      </c>
      <c r="R74" s="123"/>
    </row>
    <row r="75" spans="1:18" ht="21" x14ac:dyDescent="0.5">
      <c r="A75" s="17" t="s">
        <v>84</v>
      </c>
      <c r="B75" s="18">
        <v>191</v>
      </c>
      <c r="C75" s="19">
        <v>0</v>
      </c>
      <c r="D75" s="19">
        <v>728</v>
      </c>
      <c r="E75" s="19">
        <v>0</v>
      </c>
      <c r="F75" s="19">
        <v>0</v>
      </c>
      <c r="G75" s="19">
        <v>0</v>
      </c>
      <c r="H75" s="19">
        <v>0</v>
      </c>
      <c r="I75" s="19">
        <v>1985</v>
      </c>
      <c r="J75" s="19">
        <v>616</v>
      </c>
      <c r="K75" s="19">
        <v>0</v>
      </c>
      <c r="L75" s="19">
        <v>0</v>
      </c>
      <c r="M75" s="19">
        <v>0</v>
      </c>
      <c r="N75" s="19">
        <v>1763</v>
      </c>
      <c r="O75" s="168">
        <v>0</v>
      </c>
      <c r="P75" s="174">
        <v>5283</v>
      </c>
      <c r="Q75" s="171">
        <v>3.0177379931671054E-3</v>
      </c>
      <c r="R75" s="123"/>
    </row>
    <row r="76" spans="1:18" ht="21" x14ac:dyDescent="0.5">
      <c r="A76" s="17" t="s">
        <v>75</v>
      </c>
      <c r="B76" s="18">
        <v>0</v>
      </c>
      <c r="C76" s="19">
        <v>831</v>
      </c>
      <c r="D76" s="19">
        <v>0</v>
      </c>
      <c r="E76" s="19">
        <v>0</v>
      </c>
      <c r="F76" s="19">
        <v>203</v>
      </c>
      <c r="G76" s="19">
        <v>66</v>
      </c>
      <c r="H76" s="19">
        <v>0</v>
      </c>
      <c r="I76" s="19">
        <v>0</v>
      </c>
      <c r="J76" s="19">
        <v>0</v>
      </c>
      <c r="K76" s="19">
        <v>9412</v>
      </c>
      <c r="L76" s="19">
        <v>0</v>
      </c>
      <c r="M76" s="19">
        <v>210</v>
      </c>
      <c r="N76" s="19">
        <v>0</v>
      </c>
      <c r="O76" s="168">
        <v>1009</v>
      </c>
      <c r="P76" s="174">
        <v>11731</v>
      </c>
      <c r="Q76" s="171">
        <v>6.7009434786756226E-3</v>
      </c>
      <c r="R76" s="123"/>
    </row>
    <row r="77" spans="1:18" ht="21" x14ac:dyDescent="0.5">
      <c r="A77" s="21" t="s">
        <v>76</v>
      </c>
      <c r="B77" s="22">
        <v>0</v>
      </c>
      <c r="C77" s="23">
        <v>0</v>
      </c>
      <c r="D77" s="23">
        <v>0</v>
      </c>
      <c r="E77" s="23">
        <v>411</v>
      </c>
      <c r="F77" s="23">
        <v>0</v>
      </c>
      <c r="G77" s="23">
        <v>0</v>
      </c>
      <c r="H77" s="23">
        <v>26123</v>
      </c>
      <c r="I77" s="23">
        <v>0</v>
      </c>
      <c r="J77" s="23">
        <v>0</v>
      </c>
      <c r="K77" s="23">
        <v>0</v>
      </c>
      <c r="L77" s="23">
        <v>1591</v>
      </c>
      <c r="M77" s="23">
        <v>0</v>
      </c>
      <c r="N77" s="23">
        <v>0</v>
      </c>
      <c r="O77" s="169">
        <v>0</v>
      </c>
      <c r="P77" s="175">
        <v>28125</v>
      </c>
      <c r="Q77" s="172">
        <v>1.6065470576911763E-2</v>
      </c>
      <c r="R77" s="123"/>
    </row>
    <row r="78" spans="1:18" ht="21" x14ac:dyDescent="0.5">
      <c r="A78" s="194" t="s">
        <v>31</v>
      </c>
      <c r="B78" s="195">
        <v>7476</v>
      </c>
      <c r="C78" s="196">
        <v>39242</v>
      </c>
      <c r="D78" s="196">
        <v>21965</v>
      </c>
      <c r="E78" s="196">
        <v>11906</v>
      </c>
      <c r="F78" s="196">
        <v>11729</v>
      </c>
      <c r="G78" s="196">
        <v>4597</v>
      </c>
      <c r="H78" s="196">
        <v>1047305</v>
      </c>
      <c r="I78" s="196">
        <v>65929</v>
      </c>
      <c r="J78" s="196">
        <v>23209</v>
      </c>
      <c r="K78" s="196">
        <v>266583</v>
      </c>
      <c r="L78" s="196">
        <v>90906</v>
      </c>
      <c r="M78" s="196">
        <v>20961</v>
      </c>
      <c r="N78" s="196">
        <v>49559</v>
      </c>
      <c r="O78" s="196">
        <v>89282</v>
      </c>
      <c r="P78" s="197">
        <v>1750649</v>
      </c>
      <c r="Q78" s="198">
        <v>1</v>
      </c>
      <c r="R78" s="123"/>
    </row>
    <row r="79" spans="1:18" ht="14.5" x14ac:dyDescent="0.35">
      <c r="A79" s="185" t="s">
        <v>32</v>
      </c>
      <c r="B79" s="186"/>
      <c r="C79" s="186"/>
      <c r="D79" s="186"/>
      <c r="E79" s="186"/>
      <c r="F79" s="186"/>
      <c r="G79" s="186"/>
      <c r="H79" s="186"/>
      <c r="I79" s="186"/>
      <c r="J79" s="186"/>
      <c r="K79" s="186"/>
      <c r="L79" s="186"/>
      <c r="M79" s="186"/>
      <c r="N79" s="186"/>
      <c r="O79" s="186"/>
      <c r="P79" s="187"/>
      <c r="Q79" s="188"/>
    </row>
    <row r="80" spans="1:18" ht="14.5" x14ac:dyDescent="0.35">
      <c r="A80" s="32"/>
      <c r="B80" s="33" t="s">
        <v>33</v>
      </c>
      <c r="C80" s="34">
        <v>8891</v>
      </c>
      <c r="D80" s="35" t="s">
        <v>34</v>
      </c>
      <c r="E80" s="36">
        <v>124946</v>
      </c>
      <c r="F80" s="35" t="s">
        <v>35</v>
      </c>
      <c r="G80" s="36">
        <v>53</v>
      </c>
      <c r="H80" s="35" t="s">
        <v>36</v>
      </c>
      <c r="I80" s="36">
        <v>7150</v>
      </c>
      <c r="J80" s="35" t="s">
        <v>37</v>
      </c>
      <c r="K80" s="36">
        <v>134471</v>
      </c>
      <c r="L80" s="35" t="s">
        <v>38</v>
      </c>
      <c r="M80" s="37">
        <v>0</v>
      </c>
      <c r="N80" s="35" t="s">
        <v>39</v>
      </c>
      <c r="O80" s="34">
        <v>68742</v>
      </c>
      <c r="P80" s="38">
        <v>344253</v>
      </c>
      <c r="Q80" s="144"/>
    </row>
    <row r="81" spans="1:18" ht="16" x14ac:dyDescent="0.4">
      <c r="A81" s="41"/>
      <c r="B81" s="41"/>
      <c r="C81" s="41"/>
      <c r="D81" s="42"/>
      <c r="E81" s="43"/>
      <c r="F81" s="42"/>
      <c r="G81" s="42"/>
      <c r="H81" s="42"/>
      <c r="I81" s="42"/>
      <c r="J81" s="42"/>
      <c r="K81" s="42"/>
      <c r="L81" s="44"/>
      <c r="M81" s="44"/>
      <c r="N81" s="44"/>
      <c r="O81" s="45" t="s">
        <v>40</v>
      </c>
      <c r="P81" s="145">
        <v>2094902</v>
      </c>
      <c r="Q81" s="47"/>
      <c r="R81" s="1" t="s">
        <v>42</v>
      </c>
    </row>
    <row r="82" spans="1:18" ht="16" x14ac:dyDescent="0.4">
      <c r="A82" s="28" t="s">
        <v>41</v>
      </c>
      <c r="B82" s="28"/>
      <c r="D82" s="44"/>
      <c r="E82" s="49"/>
      <c r="F82" s="44"/>
      <c r="G82" s="44"/>
      <c r="H82" s="50"/>
      <c r="I82" s="44"/>
      <c r="J82" s="44"/>
      <c r="K82" s="44"/>
      <c r="L82" s="44"/>
      <c r="M82" s="44"/>
      <c r="N82" s="44"/>
      <c r="O82" s="44" t="s">
        <v>42</v>
      </c>
      <c r="P82" s="44"/>
      <c r="Q82" s="47"/>
    </row>
    <row r="83" spans="1:18" ht="16" x14ac:dyDescent="0.4">
      <c r="A83" s="28" t="s">
        <v>43</v>
      </c>
      <c r="B83" s="28"/>
      <c r="C83" s="47"/>
      <c r="D83" s="44"/>
      <c r="E83" s="49"/>
      <c r="F83" s="44"/>
      <c r="G83" s="44"/>
      <c r="H83" s="50"/>
      <c r="I83" s="44"/>
      <c r="J83" s="44"/>
      <c r="K83" s="44"/>
      <c r="L83" s="44"/>
      <c r="M83" s="44"/>
      <c r="N83" s="44"/>
      <c r="O83" s="44" t="s">
        <v>42</v>
      </c>
      <c r="P83" s="44"/>
      <c r="Q83" s="47"/>
    </row>
  </sheetData>
  <mergeCells count="26">
    <mergeCell ref="B24:Q24"/>
    <mergeCell ref="A1:R1"/>
    <mergeCell ref="A2:R2"/>
    <mergeCell ref="A3:R3"/>
    <mergeCell ref="P4:P5"/>
    <mergeCell ref="Q4:Q5"/>
    <mergeCell ref="A41:R41"/>
    <mergeCell ref="B25:C25"/>
    <mergeCell ref="B26:C26"/>
    <mergeCell ref="B27:C27"/>
    <mergeCell ref="B28:C28"/>
    <mergeCell ref="E31:M31"/>
    <mergeCell ref="E32:G32"/>
    <mergeCell ref="E33:G33"/>
    <mergeCell ref="E34:G34"/>
    <mergeCell ref="E35:G35"/>
    <mergeCell ref="E36:H36"/>
    <mergeCell ref="A40:R40"/>
    <mergeCell ref="P65:P66"/>
    <mergeCell ref="Q65:Q66"/>
    <mergeCell ref="A42:R42"/>
    <mergeCell ref="A43:R43"/>
    <mergeCell ref="P44:P45"/>
    <mergeCell ref="A62:R62"/>
    <mergeCell ref="A63:R63"/>
    <mergeCell ref="A64:R64"/>
  </mergeCells>
  <pageMargins left="0.7" right="0.7" top="0.75" bottom="0.75" header="0.3" footer="0.3"/>
  <pageSetup scale="47" orientation="landscape" horizontalDpi="1200" verticalDpi="1200"/>
  <rowBreaks count="1" manualBreakCount="1">
    <brk id="39" max="16383" man="1"/>
  </rowBreaks>
  <colBreaks count="1" manualBreakCount="1">
    <brk id="1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8" ma:contentTypeDescription="Create a new document." ma:contentTypeScope="" ma:versionID="31ba8e9cfd587f7d083fb6ee495acf21">
  <xsd:schema xmlns:xsd="http://www.w3.org/2001/XMLSchema" xmlns:xs="http://www.w3.org/2001/XMLSchema" xmlns:p="http://schemas.microsoft.com/office/2006/metadata/properties" xmlns:ns2="5539627f-a073-49ae-920d-28f8649be131" xmlns:ns3="898c3d9e-a56e-434b-bb6a-7c6f06128eeb" targetNamespace="http://schemas.microsoft.com/office/2006/metadata/properties" ma:root="true" ma:fieldsID="2d991a62cadc8f8e67563aede5be0a72" ns2:_="" ns3:_="">
    <xsd:import namespace="5539627f-a073-49ae-920d-28f8649be131"/>
    <xsd:import namespace="898c3d9e-a56e-434b-bb6a-7c6f06128e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74b7978-2b36-45d1-8df7-27a74b1520b4}" ma:internalName="TaxCatchAll" ma:showField="CatchAllData" ma:web="898c3d9e-a56e-434b-bb6a-7c6f06128e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98c3d9e-a56e-434b-bb6a-7c6f06128eeb" xsi:nil="true"/>
    <lcf76f155ced4ddcb4097134ff3c332f xmlns="5539627f-a073-49ae-920d-28f8649be13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4E1AC9-853D-4FDC-81EF-AC8EC55B48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39627f-a073-49ae-920d-28f8649be131"/>
    <ds:schemaRef ds:uri="898c3d9e-a56e-434b-bb6a-7c6f06128e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730B57-EAF3-47DE-B001-2A824DB90D5C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5539627f-a073-49ae-920d-28f8649be131"/>
    <ds:schemaRef ds:uri="http://schemas.microsoft.com/office/2006/metadata/properties"/>
    <ds:schemaRef ds:uri="http://schemas.microsoft.com/office/infopath/2007/PartnerControls"/>
    <ds:schemaRef ds:uri="898c3d9e-a56e-434b-bb6a-7c6f06128eeb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443E50D-6B73-480A-8CF9-409AD96783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MAY 25</vt:lpstr>
      <vt:lpstr>APR 25</vt:lpstr>
      <vt:lpstr>MAR 25</vt:lpstr>
      <vt:lpstr>FEB 25</vt:lpstr>
      <vt:lpstr>JAN 25</vt:lpstr>
      <vt:lpstr>DEC 24</vt:lpstr>
      <vt:lpstr>NOV 24</vt:lpstr>
      <vt:lpstr>OCT 24</vt:lpstr>
      <vt:lpstr>'APR 25'!Print_Area</vt:lpstr>
      <vt:lpstr>'DEC 24'!Print_Area</vt:lpstr>
      <vt:lpstr>'FEB 25'!Print_Area</vt:lpstr>
      <vt:lpstr>'JAN 25'!Print_Area</vt:lpstr>
      <vt:lpstr>'MAR 25'!Print_Area</vt:lpstr>
      <vt:lpstr>'MAY 25'!Print_Area</vt:lpstr>
      <vt:lpstr>'NOV 24'!Print_Area</vt:lpstr>
    </vt:vector>
  </TitlesOfParts>
  <Manager/>
  <Company>AHCCCS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Lantz, Jason</dc:creator>
  <cp:keywords/>
  <dc:description/>
  <cp:lastModifiedBy>Hoser, Kenneth</cp:lastModifiedBy>
  <cp:revision/>
  <dcterms:created xsi:type="dcterms:W3CDTF">2017-10-13T16:39:53Z</dcterms:created>
  <dcterms:modified xsi:type="dcterms:W3CDTF">2025-05-01T15:56:55Z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Order">
    <vt:r8>224400</vt:r8>
  </property>
  <property fmtid="{D5CDD505-2E9C-101B-9397-08002B2CF9AE}" pid="4" name="MediaServiceImageTags">
    <vt:lpwstr/>
  </property>
</Properties>
</file>