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5300" windowHeight="7950" activeTab="3"/>
  </bookViews>
  <sheets>
    <sheet name="Oct15" sheetId="1" r:id="rId1"/>
    <sheet name="Nov15" sheetId="2" r:id="rId2"/>
    <sheet name="Dec15 " sheetId="3" r:id="rId3"/>
    <sheet name="Jan16" sheetId="4" r:id="rId4"/>
  </sheets>
  <definedNames>
    <definedName name="_xlnm.Print_Area" localSheetId="2">'Dec15 '!$A$1:$R$113</definedName>
    <definedName name="_xlnm.Print_Area" localSheetId="3">'Jan16'!$A$1:$R$113</definedName>
    <definedName name="_xlnm.Print_Area" localSheetId="1">'Nov15'!$A$1:$R$113</definedName>
    <definedName name="_xlnm.Print_Area" localSheetId="0">'Oct15'!$A$1:$R$113</definedName>
  </definedNames>
  <calcPr calcId="145621"/>
</workbook>
</file>

<file path=xl/calcChain.xml><?xml version="1.0" encoding="utf-8"?>
<calcChain xmlns="http://schemas.openxmlformats.org/spreadsheetml/2006/main">
  <c r="P34" i="4" l="1"/>
  <c r="P23" i="4"/>
  <c r="E23" i="4"/>
  <c r="Q23" i="4" s="1"/>
  <c r="Q16" i="4"/>
  <c r="P104" i="4"/>
  <c r="E104" i="4"/>
  <c r="Q104" i="4" s="1"/>
  <c r="P103" i="4"/>
  <c r="O103" i="4"/>
  <c r="N103" i="4"/>
  <c r="M103" i="4"/>
  <c r="L103" i="4"/>
  <c r="K103" i="4"/>
  <c r="J103" i="4"/>
  <c r="I103" i="4"/>
  <c r="H103" i="4"/>
  <c r="G103" i="4"/>
  <c r="F103" i="4"/>
  <c r="E103" i="4"/>
  <c r="D103" i="4"/>
  <c r="C103" i="4"/>
  <c r="B103" i="4"/>
  <c r="Q102" i="4"/>
  <c r="Q101" i="4"/>
  <c r="Q100" i="4"/>
  <c r="Q99" i="4"/>
  <c r="Q98" i="4"/>
  <c r="Q97" i="4"/>
  <c r="Q96" i="4"/>
  <c r="Q95" i="4"/>
  <c r="Q94" i="4"/>
  <c r="Q93" i="4"/>
  <c r="Q92" i="4"/>
  <c r="Q91" i="4"/>
  <c r="Q90" i="4"/>
  <c r="Q89" i="4"/>
  <c r="Q103" i="4" s="1"/>
  <c r="Q105" i="4" s="1"/>
  <c r="I76" i="4"/>
  <c r="G76" i="4"/>
  <c r="C76" i="4"/>
  <c r="P74" i="4"/>
  <c r="N74" i="4"/>
  <c r="M74" i="4"/>
  <c r="L74" i="4"/>
  <c r="H74" i="4"/>
  <c r="G74" i="4"/>
  <c r="F74" i="4"/>
  <c r="C74" i="4"/>
  <c r="O73" i="4"/>
  <c r="K73" i="4"/>
  <c r="J73" i="4"/>
  <c r="E73" i="4"/>
  <c r="D73" i="4"/>
  <c r="B73" i="4"/>
  <c r="I72" i="4"/>
  <c r="P71" i="4"/>
  <c r="O71" i="4"/>
  <c r="N71" i="4"/>
  <c r="M71" i="4"/>
  <c r="L71" i="4"/>
  <c r="K71" i="4"/>
  <c r="J71" i="4"/>
  <c r="I71" i="4"/>
  <c r="H71" i="4"/>
  <c r="G71" i="4"/>
  <c r="F71" i="4"/>
  <c r="E71" i="4"/>
  <c r="D71" i="4"/>
  <c r="C71" i="4"/>
  <c r="B71" i="4"/>
  <c r="O70" i="4"/>
  <c r="M70" i="4"/>
  <c r="L70" i="4"/>
  <c r="K70" i="4"/>
  <c r="I70" i="4"/>
  <c r="D70" i="4"/>
  <c r="B70" i="4"/>
  <c r="P69" i="4"/>
  <c r="O69" i="4"/>
  <c r="N69" i="4"/>
  <c r="M69" i="4"/>
  <c r="L69" i="4"/>
  <c r="K69" i="4"/>
  <c r="J69" i="4"/>
  <c r="I69" i="4"/>
  <c r="H69" i="4"/>
  <c r="G69" i="4"/>
  <c r="F69" i="4"/>
  <c r="E69" i="4"/>
  <c r="D69" i="4"/>
  <c r="C69" i="4"/>
  <c r="B69" i="4"/>
  <c r="P68" i="4"/>
  <c r="O68" i="4"/>
  <c r="N68" i="4"/>
  <c r="M68" i="4"/>
  <c r="L68" i="4"/>
  <c r="H68" i="4"/>
  <c r="G68" i="4"/>
  <c r="F68" i="4"/>
  <c r="E68" i="4"/>
  <c r="C68" i="4"/>
  <c r="P67" i="4"/>
  <c r="O67" i="4"/>
  <c r="N67" i="4"/>
  <c r="L67" i="4"/>
  <c r="K67" i="4"/>
  <c r="J67" i="4"/>
  <c r="I67" i="4"/>
  <c r="H67" i="4"/>
  <c r="G67" i="4"/>
  <c r="F67" i="4"/>
  <c r="D67" i="4"/>
  <c r="C67" i="4"/>
  <c r="B67" i="4"/>
  <c r="I66" i="4"/>
  <c r="L65" i="4"/>
  <c r="I65" i="4"/>
  <c r="I64" i="4"/>
  <c r="I63" i="4"/>
  <c r="M62" i="4"/>
  <c r="L62" i="4"/>
  <c r="K62" i="4"/>
  <c r="J62" i="4"/>
  <c r="I62" i="4"/>
  <c r="E62" i="4"/>
  <c r="D62" i="4"/>
  <c r="B62" i="4"/>
  <c r="L61" i="4"/>
  <c r="I61" i="4"/>
  <c r="P39" i="4"/>
  <c r="N39" i="4"/>
  <c r="L39" i="4"/>
  <c r="I39" i="4"/>
  <c r="H39" i="4"/>
  <c r="P38" i="4"/>
  <c r="N38" i="4"/>
  <c r="L38" i="4"/>
  <c r="H38" i="4"/>
  <c r="G38" i="4"/>
  <c r="G40" i="4" s="1"/>
  <c r="F38" i="4"/>
  <c r="E38" i="4"/>
  <c r="E40" i="4" s="1"/>
  <c r="D38" i="4"/>
  <c r="D40" i="4" s="1"/>
  <c r="C38" i="4"/>
  <c r="B38" i="4"/>
  <c r="P37" i="4"/>
  <c r="N37" i="4"/>
  <c r="L37" i="4"/>
  <c r="I37" i="4"/>
  <c r="H37" i="4"/>
  <c r="F37" i="4"/>
  <c r="C37" i="4"/>
  <c r="B37" i="4"/>
  <c r="B40" i="4" s="1"/>
  <c r="P36" i="4"/>
  <c r="N36" i="4"/>
  <c r="L36" i="4"/>
  <c r="I36" i="4"/>
  <c r="C36" i="4"/>
  <c r="P35" i="4"/>
  <c r="N35" i="4"/>
  <c r="L35" i="4"/>
  <c r="I35" i="4"/>
  <c r="H35" i="4"/>
  <c r="N34" i="4"/>
  <c r="L34" i="4"/>
  <c r="H34" i="4"/>
  <c r="C34" i="4"/>
  <c r="C40" i="4" s="1"/>
  <c r="P33" i="4"/>
  <c r="N33" i="4"/>
  <c r="L33" i="4"/>
  <c r="I33" i="4"/>
  <c r="H33" i="4"/>
  <c r="P76" i="4"/>
  <c r="P22" i="4"/>
  <c r="P75" i="4" s="1"/>
  <c r="O22" i="4"/>
  <c r="N22" i="4"/>
  <c r="N75" i="4" s="1"/>
  <c r="M22" i="4"/>
  <c r="M75" i="4" s="1"/>
  <c r="L22" i="4"/>
  <c r="L75" i="4" s="1"/>
  <c r="K22" i="4"/>
  <c r="J22" i="4"/>
  <c r="J75" i="4" s="1"/>
  <c r="I22" i="4"/>
  <c r="I75" i="4" s="1"/>
  <c r="H22" i="4"/>
  <c r="H75" i="4" s="1"/>
  <c r="G22" i="4"/>
  <c r="F22" i="4"/>
  <c r="F75" i="4" s="1"/>
  <c r="E22" i="4"/>
  <c r="E75" i="4" s="1"/>
  <c r="D22" i="4"/>
  <c r="D75" i="4" s="1"/>
  <c r="C22" i="4"/>
  <c r="B22" i="4"/>
  <c r="B75" i="4" s="1"/>
  <c r="Q21" i="4"/>
  <c r="Q74" i="4" s="1"/>
  <c r="Q20" i="4"/>
  <c r="Q73" i="4" s="1"/>
  <c r="Q19" i="4"/>
  <c r="S72" i="4" s="1"/>
  <c r="Q18" i="4"/>
  <c r="S71" i="4" s="1"/>
  <c r="Q17" i="4"/>
  <c r="S70" i="4" s="1"/>
  <c r="S69" i="4"/>
  <c r="Q15" i="4"/>
  <c r="S68" i="4" s="1"/>
  <c r="Q14" i="4"/>
  <c r="Q67" i="4" s="1"/>
  <c r="T67" i="4" s="1"/>
  <c r="Q13" i="4"/>
  <c r="Q66" i="4" s="1"/>
  <c r="T66" i="4" s="1"/>
  <c r="Q12" i="4"/>
  <c r="S65" i="4" s="1"/>
  <c r="Q11" i="4"/>
  <c r="S64" i="4" s="1"/>
  <c r="Q10" i="4"/>
  <c r="Q63" i="4" s="1"/>
  <c r="T63" i="4" s="1"/>
  <c r="Q9" i="4"/>
  <c r="S62" i="4" s="1"/>
  <c r="Q8" i="4"/>
  <c r="S61" i="4" s="1"/>
  <c r="J39" i="4" l="1"/>
  <c r="Q39" i="4" s="1"/>
  <c r="J36" i="4"/>
  <c r="Q36" i="4" s="1"/>
  <c r="J35" i="4"/>
  <c r="Q35" i="4" s="1"/>
  <c r="H40" i="4"/>
  <c r="F40" i="4"/>
  <c r="J34" i="4"/>
  <c r="Q34" i="4" s="1"/>
  <c r="L40" i="4"/>
  <c r="M34" i="4" s="1"/>
  <c r="Q61" i="4"/>
  <c r="T61" i="4" s="1"/>
  <c r="P40" i="4"/>
  <c r="S63" i="4"/>
  <c r="Q65" i="4"/>
  <c r="T65" i="4" s="1"/>
  <c r="Q22" i="4"/>
  <c r="R94" i="4" s="1"/>
  <c r="I40" i="4"/>
  <c r="J38" i="4"/>
  <c r="Q38" i="4" s="1"/>
  <c r="C75" i="4"/>
  <c r="G75" i="4"/>
  <c r="K75" i="4"/>
  <c r="O75" i="4"/>
  <c r="S76" i="4"/>
  <c r="Q76" i="4"/>
  <c r="T76" i="4" s="1"/>
  <c r="J37" i="4"/>
  <c r="N40" i="4"/>
  <c r="S66" i="4"/>
  <c r="S67" i="4"/>
  <c r="Q68" i="4"/>
  <c r="T68" i="4" s="1"/>
  <c r="Q70" i="4"/>
  <c r="T70" i="4" s="1"/>
  <c r="E76" i="4"/>
  <c r="J33" i="4"/>
  <c r="Q62" i="4"/>
  <c r="T62" i="4" s="1"/>
  <c r="Q64" i="4"/>
  <c r="T64" i="4" s="1"/>
  <c r="Q69" i="4"/>
  <c r="T69" i="4" s="1"/>
  <c r="Q71" i="4"/>
  <c r="T71" i="4" s="1"/>
  <c r="Q72" i="4"/>
  <c r="T72" i="4" s="1"/>
  <c r="D22" i="1"/>
  <c r="E22" i="1"/>
  <c r="F22" i="1"/>
  <c r="G22" i="1"/>
  <c r="H22" i="1"/>
  <c r="I22" i="1"/>
  <c r="J22" i="1"/>
  <c r="K22" i="1"/>
  <c r="L22" i="1"/>
  <c r="M22" i="1"/>
  <c r="N22" i="1"/>
  <c r="O22" i="1"/>
  <c r="P22" i="1"/>
  <c r="B22" i="1"/>
  <c r="C22" i="1"/>
  <c r="E103" i="2"/>
  <c r="F103" i="2"/>
  <c r="G103" i="2"/>
  <c r="H103" i="2"/>
  <c r="I103" i="2"/>
  <c r="J103" i="2"/>
  <c r="K103" i="2"/>
  <c r="L103" i="2"/>
  <c r="M103" i="2"/>
  <c r="N103" i="2"/>
  <c r="O103" i="2"/>
  <c r="P103" i="2"/>
  <c r="B103" i="2"/>
  <c r="C103" i="2"/>
  <c r="D103" i="2"/>
  <c r="D22" i="2"/>
  <c r="E22" i="2"/>
  <c r="F22" i="2"/>
  <c r="G22" i="2"/>
  <c r="H22" i="2"/>
  <c r="I22" i="2"/>
  <c r="J22" i="2"/>
  <c r="K22" i="2"/>
  <c r="L22" i="2"/>
  <c r="M22" i="2"/>
  <c r="N22" i="2"/>
  <c r="O22" i="2"/>
  <c r="P22" i="2"/>
  <c r="B22" i="2"/>
  <c r="C22" i="2"/>
  <c r="E103" i="3"/>
  <c r="F103" i="3"/>
  <c r="G103" i="3"/>
  <c r="H103" i="3"/>
  <c r="I103" i="3"/>
  <c r="J103" i="3"/>
  <c r="K103" i="3"/>
  <c r="L103" i="3"/>
  <c r="M103" i="3"/>
  <c r="N103" i="3"/>
  <c r="O103" i="3"/>
  <c r="P103" i="3"/>
  <c r="B103" i="3"/>
  <c r="C103" i="3"/>
  <c r="D103" i="3"/>
  <c r="R21" i="4" l="1"/>
  <c r="R20" i="4"/>
  <c r="R19" i="4"/>
  <c r="R18" i="4"/>
  <c r="R17" i="4"/>
  <c r="M35" i="4"/>
  <c r="M36" i="4"/>
  <c r="M37" i="4"/>
  <c r="M33" i="4"/>
  <c r="M38" i="4"/>
  <c r="M39" i="4"/>
  <c r="R16" i="4"/>
  <c r="J40" i="4"/>
  <c r="Q40" i="4" s="1"/>
  <c r="R35" i="4" s="1"/>
  <c r="R15" i="4"/>
  <c r="R14" i="4"/>
  <c r="R13" i="4"/>
  <c r="R12" i="4"/>
  <c r="R11" i="4"/>
  <c r="R10" i="4"/>
  <c r="R9" i="4"/>
  <c r="R92" i="4"/>
  <c r="R8" i="4"/>
  <c r="R96" i="4"/>
  <c r="R98" i="4"/>
  <c r="R100" i="4"/>
  <c r="S75" i="4"/>
  <c r="R102" i="4"/>
  <c r="R90" i="4"/>
  <c r="Q75" i="4"/>
  <c r="T75" i="4" s="1"/>
  <c r="Q24" i="4"/>
  <c r="R97" i="4"/>
  <c r="R89" i="4"/>
  <c r="R99" i="4"/>
  <c r="R91" i="4"/>
  <c r="R101" i="4"/>
  <c r="R93" i="4"/>
  <c r="R95" i="4"/>
  <c r="Q33" i="4"/>
  <c r="O36" i="4"/>
  <c r="O38" i="4"/>
  <c r="O37" i="4"/>
  <c r="O34" i="4"/>
  <c r="O33" i="4"/>
  <c r="Q37" i="4"/>
  <c r="O35" i="4"/>
  <c r="O39" i="4"/>
  <c r="D22" i="3"/>
  <c r="E22" i="3"/>
  <c r="F22" i="3"/>
  <c r="G22" i="3"/>
  <c r="H22" i="3"/>
  <c r="I22" i="3"/>
  <c r="J22" i="3"/>
  <c r="K22" i="3"/>
  <c r="L22" i="3"/>
  <c r="M22" i="3"/>
  <c r="N22" i="3"/>
  <c r="O22" i="3"/>
  <c r="P22" i="3"/>
  <c r="B22" i="3"/>
  <c r="C22" i="3"/>
  <c r="M40" i="4" l="1"/>
  <c r="R33" i="4"/>
  <c r="R36" i="4"/>
  <c r="K33" i="4"/>
  <c r="K35" i="4"/>
  <c r="R38" i="4"/>
  <c r="R39" i="4"/>
  <c r="K37" i="4"/>
  <c r="R37" i="4"/>
  <c r="R34" i="4"/>
  <c r="K36" i="4"/>
  <c r="K34" i="4"/>
  <c r="K39" i="4"/>
  <c r="K38" i="4"/>
  <c r="K40" i="4" s="1"/>
  <c r="R22" i="4"/>
  <c r="R103" i="4"/>
  <c r="Q79" i="4"/>
  <c r="S77" i="4"/>
  <c r="Q77" i="4"/>
  <c r="T77" i="4" s="1"/>
  <c r="O40" i="4"/>
  <c r="P23" i="3"/>
  <c r="E23" i="3"/>
  <c r="Q23" i="3" s="1"/>
  <c r="P104" i="3"/>
  <c r="Q104" i="3" s="1"/>
  <c r="E104" i="3"/>
  <c r="Q102" i="3"/>
  <c r="Q101" i="3"/>
  <c r="Q100" i="3"/>
  <c r="Q99" i="3"/>
  <c r="Q98" i="3"/>
  <c r="Q97" i="3"/>
  <c r="Q96" i="3"/>
  <c r="Q95" i="3"/>
  <c r="Q94" i="3"/>
  <c r="Q93" i="3"/>
  <c r="Q92" i="3"/>
  <c r="Q91" i="3"/>
  <c r="Q90" i="3"/>
  <c r="Q89" i="3"/>
  <c r="Q103" i="3" s="1"/>
  <c r="Q105" i="3" s="1"/>
  <c r="I76" i="3"/>
  <c r="G76" i="3"/>
  <c r="C76" i="3"/>
  <c r="P74" i="3"/>
  <c r="N74" i="3"/>
  <c r="M74" i="3"/>
  <c r="L74" i="3"/>
  <c r="H74" i="3"/>
  <c r="G74" i="3"/>
  <c r="F74" i="3"/>
  <c r="C74" i="3"/>
  <c r="O73" i="3"/>
  <c r="K73" i="3"/>
  <c r="J73" i="3"/>
  <c r="E73" i="3"/>
  <c r="D73" i="3"/>
  <c r="B73" i="3"/>
  <c r="I72" i="3"/>
  <c r="P71" i="3"/>
  <c r="O71" i="3"/>
  <c r="N71" i="3"/>
  <c r="M71" i="3"/>
  <c r="L71" i="3"/>
  <c r="K71" i="3"/>
  <c r="J71" i="3"/>
  <c r="I71" i="3"/>
  <c r="H71" i="3"/>
  <c r="G71" i="3"/>
  <c r="F71" i="3"/>
  <c r="E71" i="3"/>
  <c r="D71" i="3"/>
  <c r="C71" i="3"/>
  <c r="B71" i="3"/>
  <c r="O70" i="3"/>
  <c r="M70" i="3"/>
  <c r="L70" i="3"/>
  <c r="K70" i="3"/>
  <c r="I70" i="3"/>
  <c r="D70" i="3"/>
  <c r="B70" i="3"/>
  <c r="P69" i="3"/>
  <c r="O69" i="3"/>
  <c r="N69" i="3"/>
  <c r="M69" i="3"/>
  <c r="L69" i="3"/>
  <c r="K69" i="3"/>
  <c r="J69" i="3"/>
  <c r="I69" i="3"/>
  <c r="H69" i="3"/>
  <c r="G69" i="3"/>
  <c r="F69" i="3"/>
  <c r="E69" i="3"/>
  <c r="D69" i="3"/>
  <c r="C69" i="3"/>
  <c r="B69" i="3"/>
  <c r="P68" i="3"/>
  <c r="O68" i="3"/>
  <c r="N68" i="3"/>
  <c r="M68" i="3"/>
  <c r="L68" i="3"/>
  <c r="H68" i="3"/>
  <c r="G68" i="3"/>
  <c r="F68" i="3"/>
  <c r="E68" i="3"/>
  <c r="C68" i="3"/>
  <c r="P67" i="3"/>
  <c r="O67" i="3"/>
  <c r="N67" i="3"/>
  <c r="L67" i="3"/>
  <c r="K67" i="3"/>
  <c r="J67" i="3"/>
  <c r="I67" i="3"/>
  <c r="H67" i="3"/>
  <c r="G67" i="3"/>
  <c r="F67" i="3"/>
  <c r="D67" i="3"/>
  <c r="C67" i="3"/>
  <c r="B67" i="3"/>
  <c r="I66" i="3"/>
  <c r="L65" i="3"/>
  <c r="I65" i="3"/>
  <c r="I64" i="3"/>
  <c r="I63" i="3"/>
  <c r="M62" i="3"/>
  <c r="L62" i="3"/>
  <c r="K62" i="3"/>
  <c r="J62" i="3"/>
  <c r="I62" i="3"/>
  <c r="E62" i="3"/>
  <c r="D62" i="3"/>
  <c r="B62" i="3"/>
  <c r="L61" i="3"/>
  <c r="I61" i="3"/>
  <c r="D40" i="3"/>
  <c r="P39" i="3"/>
  <c r="N39" i="3"/>
  <c r="L39" i="3"/>
  <c r="I39" i="3"/>
  <c r="H39" i="3"/>
  <c r="P38" i="3"/>
  <c r="N38" i="3"/>
  <c r="L38" i="3"/>
  <c r="H38" i="3"/>
  <c r="G38" i="3"/>
  <c r="G40" i="3" s="1"/>
  <c r="F38" i="3"/>
  <c r="E38" i="3"/>
  <c r="E40" i="3" s="1"/>
  <c r="D38" i="3"/>
  <c r="C38" i="3"/>
  <c r="B38" i="3"/>
  <c r="P37" i="3"/>
  <c r="N37" i="3"/>
  <c r="L37" i="3"/>
  <c r="I37" i="3"/>
  <c r="H37" i="3"/>
  <c r="F37" i="3"/>
  <c r="C37" i="3"/>
  <c r="B37" i="3"/>
  <c r="B40" i="3" s="1"/>
  <c r="P36" i="3"/>
  <c r="N36" i="3"/>
  <c r="L36" i="3"/>
  <c r="I36" i="3"/>
  <c r="C36" i="3"/>
  <c r="P35" i="3"/>
  <c r="N35" i="3"/>
  <c r="L35" i="3"/>
  <c r="I35" i="3"/>
  <c r="H35" i="3"/>
  <c r="J35" i="3" s="1"/>
  <c r="P34" i="3"/>
  <c r="N34" i="3"/>
  <c r="L34" i="3"/>
  <c r="H34" i="3"/>
  <c r="C34" i="3"/>
  <c r="P33" i="3"/>
  <c r="N33" i="3"/>
  <c r="L33" i="3"/>
  <c r="I33" i="3"/>
  <c r="I40" i="3" s="1"/>
  <c r="H33" i="3"/>
  <c r="P76" i="3"/>
  <c r="P75" i="3"/>
  <c r="O75" i="3"/>
  <c r="N75" i="3"/>
  <c r="M75" i="3"/>
  <c r="L75" i="3"/>
  <c r="K75" i="3"/>
  <c r="J75" i="3"/>
  <c r="I75" i="3"/>
  <c r="H75" i="3"/>
  <c r="G75" i="3"/>
  <c r="F75" i="3"/>
  <c r="E75" i="3"/>
  <c r="D75" i="3"/>
  <c r="C75" i="3"/>
  <c r="B75" i="3"/>
  <c r="Q21" i="3"/>
  <c r="Q74" i="3" s="1"/>
  <c r="Q20" i="3"/>
  <c r="Q73" i="3" s="1"/>
  <c r="Q19" i="3"/>
  <c r="Q72" i="3" s="1"/>
  <c r="T72" i="3" s="1"/>
  <c r="Q18" i="3"/>
  <c r="S71" i="3" s="1"/>
  <c r="Q17" i="3"/>
  <c r="S70" i="3" s="1"/>
  <c r="Q16" i="3"/>
  <c r="S69" i="3" s="1"/>
  <c r="Q15" i="3"/>
  <c r="Q14" i="3"/>
  <c r="Q67" i="3" s="1"/>
  <c r="T67" i="3" s="1"/>
  <c r="Q13" i="3"/>
  <c r="Q66" i="3" s="1"/>
  <c r="T66" i="3" s="1"/>
  <c r="Q12" i="3"/>
  <c r="Q65" i="3" s="1"/>
  <c r="T65" i="3" s="1"/>
  <c r="Q11" i="3"/>
  <c r="Q10" i="3"/>
  <c r="S63" i="3" s="1"/>
  <c r="Q9" i="3"/>
  <c r="S62" i="3" s="1"/>
  <c r="Q8" i="3"/>
  <c r="Q61" i="3" s="1"/>
  <c r="T61" i="3" s="1"/>
  <c r="R40" i="4" l="1"/>
  <c r="E76" i="3"/>
  <c r="H40" i="3"/>
  <c r="J38" i="3"/>
  <c r="Q38" i="3" s="1"/>
  <c r="J36" i="3"/>
  <c r="Q36" i="3" s="1"/>
  <c r="C40" i="3"/>
  <c r="J33" i="3"/>
  <c r="Q33" i="3" s="1"/>
  <c r="J37" i="3"/>
  <c r="N40" i="3"/>
  <c r="O36" i="3" s="1"/>
  <c r="F40" i="3"/>
  <c r="J39" i="3"/>
  <c r="Q62" i="3"/>
  <c r="T62" i="3" s="1"/>
  <c r="P40" i="3"/>
  <c r="S64" i="3"/>
  <c r="S68" i="3"/>
  <c r="S72" i="3"/>
  <c r="S76" i="3"/>
  <c r="Q64" i="3"/>
  <c r="T64" i="3" s="1"/>
  <c r="Q35" i="3"/>
  <c r="Q39" i="3"/>
  <c r="L40" i="3"/>
  <c r="J34" i="3"/>
  <c r="S61" i="3"/>
  <c r="S65" i="3"/>
  <c r="S66" i="3"/>
  <c r="S67" i="3"/>
  <c r="Q68" i="3"/>
  <c r="T68" i="3" s="1"/>
  <c r="Q70" i="3"/>
  <c r="T70" i="3" s="1"/>
  <c r="Q76" i="3"/>
  <c r="T76" i="3" s="1"/>
  <c r="Q69" i="3"/>
  <c r="T69" i="3" s="1"/>
  <c r="Q71" i="3"/>
  <c r="T71" i="3" s="1"/>
  <c r="Q22" i="3"/>
  <c r="R96" i="3" s="1"/>
  <c r="Q63" i="3"/>
  <c r="T63" i="3" s="1"/>
  <c r="Q72" i="2"/>
  <c r="Q73" i="2"/>
  <c r="Q74" i="2"/>
  <c r="H74" i="2"/>
  <c r="G74" i="2"/>
  <c r="F74" i="2"/>
  <c r="E73" i="2"/>
  <c r="D73" i="2"/>
  <c r="C74" i="2"/>
  <c r="B73" i="2"/>
  <c r="P74" i="2"/>
  <c r="O73" i="2"/>
  <c r="N74" i="2"/>
  <c r="M74" i="2"/>
  <c r="L74" i="2"/>
  <c r="K73" i="2"/>
  <c r="J73" i="2"/>
  <c r="R20" i="3" l="1"/>
  <c r="R13" i="3"/>
  <c r="R16" i="3"/>
  <c r="R18" i="3"/>
  <c r="R14" i="3"/>
  <c r="O35" i="3"/>
  <c r="O34" i="3"/>
  <c r="O37" i="3"/>
  <c r="O39" i="3"/>
  <c r="O38" i="3"/>
  <c r="O33" i="3"/>
  <c r="J40" i="3"/>
  <c r="K38" i="3" s="1"/>
  <c r="R12" i="3"/>
  <c r="R11" i="3"/>
  <c r="R15" i="3"/>
  <c r="R10" i="3"/>
  <c r="Q37" i="3"/>
  <c r="R90" i="3"/>
  <c r="R8" i="3"/>
  <c r="R89" i="3"/>
  <c r="R97" i="3"/>
  <c r="R91" i="3"/>
  <c r="R92" i="3"/>
  <c r="R94" i="3"/>
  <c r="R93" i="3"/>
  <c r="R95" i="3"/>
  <c r="R102" i="3"/>
  <c r="R100" i="3"/>
  <c r="R99" i="3"/>
  <c r="R98" i="3"/>
  <c r="R101" i="3"/>
  <c r="M39" i="3"/>
  <c r="M35" i="3"/>
  <c r="M36" i="3"/>
  <c r="M33" i="3"/>
  <c r="M34" i="3"/>
  <c r="M37" i="3"/>
  <c r="M38" i="3"/>
  <c r="S75" i="3"/>
  <c r="R21" i="3"/>
  <c r="R19" i="3"/>
  <c r="R17" i="3"/>
  <c r="Q24" i="3"/>
  <c r="Q75" i="3"/>
  <c r="T75" i="3" s="1"/>
  <c r="R9" i="3"/>
  <c r="Q34" i="3"/>
  <c r="Q77" i="2"/>
  <c r="K34" i="3" l="1"/>
  <c r="O40" i="3"/>
  <c r="K39" i="3"/>
  <c r="K36" i="3"/>
  <c r="K33" i="3"/>
  <c r="K37" i="3"/>
  <c r="Q40" i="3"/>
  <c r="R37" i="3" s="1"/>
  <c r="K35" i="3"/>
  <c r="R103" i="3"/>
  <c r="R22" i="3"/>
  <c r="R38" i="3"/>
  <c r="M40" i="3"/>
  <c r="Q77" i="3"/>
  <c r="T77" i="3" s="1"/>
  <c r="S77" i="3"/>
  <c r="Q79" i="3"/>
  <c r="Q76" i="2"/>
  <c r="P76" i="2"/>
  <c r="I76" i="2"/>
  <c r="G76" i="2"/>
  <c r="E76" i="2"/>
  <c r="C76" i="2"/>
  <c r="C75" i="2"/>
  <c r="D75" i="2"/>
  <c r="E75" i="2"/>
  <c r="F75" i="2"/>
  <c r="G75" i="2"/>
  <c r="H75" i="2"/>
  <c r="I75" i="2"/>
  <c r="J75" i="2"/>
  <c r="K75" i="2"/>
  <c r="L75" i="2"/>
  <c r="M75" i="2"/>
  <c r="N75" i="2"/>
  <c r="P75" i="2"/>
  <c r="B75" i="2"/>
  <c r="P23" i="2"/>
  <c r="E23" i="2"/>
  <c r="O75" i="2"/>
  <c r="P104" i="2"/>
  <c r="E104" i="2"/>
  <c r="Q104" i="2" s="1"/>
  <c r="R101" i="2" s="1"/>
  <c r="Q102" i="2"/>
  <c r="Q101" i="2"/>
  <c r="Q100" i="2"/>
  <c r="Q99" i="2"/>
  <c r="Q98" i="2"/>
  <c r="Q97" i="2"/>
  <c r="Q96" i="2"/>
  <c r="Q95" i="2"/>
  <c r="Q94" i="2"/>
  <c r="Q93" i="2"/>
  <c r="Q92" i="2"/>
  <c r="Q91" i="2"/>
  <c r="Q90" i="2"/>
  <c r="Q89" i="2"/>
  <c r="Q103" i="2" s="1"/>
  <c r="I72" i="2"/>
  <c r="P71" i="2"/>
  <c r="O71" i="2"/>
  <c r="N71" i="2"/>
  <c r="M71" i="2"/>
  <c r="L71" i="2"/>
  <c r="K71" i="2"/>
  <c r="J71" i="2"/>
  <c r="I71" i="2"/>
  <c r="H71" i="2"/>
  <c r="G71" i="2"/>
  <c r="F71" i="2"/>
  <c r="E71" i="2"/>
  <c r="D71" i="2"/>
  <c r="C71" i="2"/>
  <c r="B71" i="2"/>
  <c r="O70" i="2"/>
  <c r="M70" i="2"/>
  <c r="L70" i="2"/>
  <c r="K70" i="2"/>
  <c r="I70" i="2"/>
  <c r="D70" i="2"/>
  <c r="B70" i="2"/>
  <c r="P69" i="2"/>
  <c r="O69" i="2"/>
  <c r="N69" i="2"/>
  <c r="M69" i="2"/>
  <c r="L69" i="2"/>
  <c r="K69" i="2"/>
  <c r="J69" i="2"/>
  <c r="I69" i="2"/>
  <c r="H69" i="2"/>
  <c r="G69" i="2"/>
  <c r="F69" i="2"/>
  <c r="E69" i="2"/>
  <c r="D69" i="2"/>
  <c r="C69" i="2"/>
  <c r="B69" i="2"/>
  <c r="P68" i="2"/>
  <c r="O68" i="2"/>
  <c r="N68" i="2"/>
  <c r="M68" i="2"/>
  <c r="L68" i="2"/>
  <c r="H68" i="2"/>
  <c r="G68" i="2"/>
  <c r="F68" i="2"/>
  <c r="E68" i="2"/>
  <c r="C68" i="2"/>
  <c r="P67" i="2"/>
  <c r="O67" i="2"/>
  <c r="N67" i="2"/>
  <c r="L67" i="2"/>
  <c r="K67" i="2"/>
  <c r="J67" i="2"/>
  <c r="I67" i="2"/>
  <c r="H67" i="2"/>
  <c r="G67" i="2"/>
  <c r="F67" i="2"/>
  <c r="D67" i="2"/>
  <c r="C67" i="2"/>
  <c r="B67" i="2"/>
  <c r="I66" i="2"/>
  <c r="L65" i="2"/>
  <c r="I65" i="2"/>
  <c r="I64" i="2"/>
  <c r="I63" i="2"/>
  <c r="M62" i="2"/>
  <c r="L62" i="2"/>
  <c r="K62" i="2"/>
  <c r="J62" i="2"/>
  <c r="I62" i="2"/>
  <c r="E62" i="2"/>
  <c r="D62" i="2"/>
  <c r="B62" i="2"/>
  <c r="L61" i="2"/>
  <c r="I61" i="2"/>
  <c r="P39" i="2"/>
  <c r="N39" i="2"/>
  <c r="L39" i="2"/>
  <c r="I39" i="2"/>
  <c r="H39" i="2"/>
  <c r="P38" i="2"/>
  <c r="N38" i="2"/>
  <c r="L38" i="2"/>
  <c r="H38" i="2"/>
  <c r="G38" i="2"/>
  <c r="G40" i="2" s="1"/>
  <c r="F38" i="2"/>
  <c r="F40" i="2" s="1"/>
  <c r="E38" i="2"/>
  <c r="E40" i="2" s="1"/>
  <c r="D38" i="2"/>
  <c r="D40" i="2" s="1"/>
  <c r="C38" i="2"/>
  <c r="B38" i="2"/>
  <c r="P37" i="2"/>
  <c r="N37" i="2"/>
  <c r="L37" i="2"/>
  <c r="I37" i="2"/>
  <c r="H37" i="2"/>
  <c r="F37" i="2"/>
  <c r="C37" i="2"/>
  <c r="B37" i="2"/>
  <c r="P36" i="2"/>
  <c r="N36" i="2"/>
  <c r="L36" i="2"/>
  <c r="I36" i="2"/>
  <c r="J36" i="2" s="1"/>
  <c r="C36" i="2"/>
  <c r="P35" i="2"/>
  <c r="N35" i="2"/>
  <c r="L35" i="2"/>
  <c r="I35" i="2"/>
  <c r="H35" i="2"/>
  <c r="P34" i="2"/>
  <c r="N34" i="2"/>
  <c r="L34" i="2"/>
  <c r="H34" i="2"/>
  <c r="C34" i="2"/>
  <c r="P33" i="2"/>
  <c r="N33" i="2"/>
  <c r="L33" i="2"/>
  <c r="I33" i="2"/>
  <c r="H33" i="2"/>
  <c r="J33" i="2" s="1"/>
  <c r="Q21" i="2"/>
  <c r="Q20" i="2"/>
  <c r="Q19" i="2"/>
  <c r="S72" i="2" s="1"/>
  <c r="Q18" i="2"/>
  <c r="S71" i="2" s="1"/>
  <c r="Q17" i="2"/>
  <c r="S70" i="2" s="1"/>
  <c r="Q16" i="2"/>
  <c r="S69" i="2" s="1"/>
  <c r="Q15" i="2"/>
  <c r="S68" i="2" s="1"/>
  <c r="Q14" i="2"/>
  <c r="Q13" i="2"/>
  <c r="Q66" i="2" s="1"/>
  <c r="T66" i="2" s="1"/>
  <c r="Q12" i="2"/>
  <c r="Q11" i="2"/>
  <c r="S64" i="2" s="1"/>
  <c r="Q10" i="2"/>
  <c r="S63" i="2" s="1"/>
  <c r="Q9" i="2"/>
  <c r="S62" i="2" s="1"/>
  <c r="Q8" i="2"/>
  <c r="K40" i="3" l="1"/>
  <c r="R36" i="3"/>
  <c r="R34" i="3"/>
  <c r="R39" i="3"/>
  <c r="R33" i="3"/>
  <c r="R35" i="3"/>
  <c r="P40" i="2"/>
  <c r="J39" i="2"/>
  <c r="Q39" i="2" s="1"/>
  <c r="Q62" i="2"/>
  <c r="T62" i="2" s="1"/>
  <c r="T72" i="2"/>
  <c r="Q64" i="2"/>
  <c r="T64" i="2" s="1"/>
  <c r="J38" i="2"/>
  <c r="Q38" i="2" s="1"/>
  <c r="J35" i="2"/>
  <c r="Q35" i="2" s="1"/>
  <c r="Q105" i="2"/>
  <c r="R102" i="2" s="1"/>
  <c r="R89" i="2"/>
  <c r="R100" i="2"/>
  <c r="R98" i="2"/>
  <c r="R96" i="2"/>
  <c r="R94" i="2"/>
  <c r="R92" i="2"/>
  <c r="R90" i="2"/>
  <c r="R97" i="2"/>
  <c r="R95" i="2"/>
  <c r="R91" i="2"/>
  <c r="R99" i="2"/>
  <c r="R93" i="2"/>
  <c r="S67" i="2"/>
  <c r="Q67" i="2"/>
  <c r="T67" i="2" s="1"/>
  <c r="C40" i="2"/>
  <c r="J34" i="2"/>
  <c r="Q22" i="2"/>
  <c r="S61" i="2"/>
  <c r="Q23" i="2"/>
  <c r="Q36" i="2"/>
  <c r="Q69" i="2"/>
  <c r="T69" i="2" s="1"/>
  <c r="Q71" i="2"/>
  <c r="T71" i="2" s="1"/>
  <c r="S65" i="2"/>
  <c r="Q65" i="2"/>
  <c r="T65" i="2" s="1"/>
  <c r="H40" i="2"/>
  <c r="Q61" i="2"/>
  <c r="T61" i="2" s="1"/>
  <c r="Q63" i="2"/>
  <c r="T63" i="2" s="1"/>
  <c r="I40" i="2"/>
  <c r="Q33" i="2"/>
  <c r="B40" i="2"/>
  <c r="J37" i="2"/>
  <c r="L40" i="2"/>
  <c r="M38" i="2" s="1"/>
  <c r="N40" i="2"/>
  <c r="O33" i="2" s="1"/>
  <c r="S66" i="2"/>
  <c r="Q68" i="2"/>
  <c r="T68" i="2" s="1"/>
  <c r="Q70" i="2"/>
  <c r="T70" i="2" s="1"/>
  <c r="Q8" i="1"/>
  <c r="R8" i="1" s="1"/>
  <c r="Q9" i="1"/>
  <c r="Q10" i="1"/>
  <c r="R10" i="1" s="1"/>
  <c r="Q11" i="1"/>
  <c r="Q12" i="1"/>
  <c r="R12" i="1" s="1"/>
  <c r="Q13" i="1"/>
  <c r="Q14" i="1"/>
  <c r="R14" i="1" s="1"/>
  <c r="Q15" i="1"/>
  <c r="Q16" i="1"/>
  <c r="R16" i="1" s="1"/>
  <c r="Q17" i="1"/>
  <c r="Q18" i="1"/>
  <c r="R18" i="1" s="1"/>
  <c r="Q19" i="1"/>
  <c r="Q20" i="1"/>
  <c r="R20" i="1" s="1"/>
  <c r="Q21" i="1"/>
  <c r="E75" i="1"/>
  <c r="I75" i="1"/>
  <c r="M75" i="1"/>
  <c r="Q22" i="1"/>
  <c r="Q24" i="1" s="1"/>
  <c r="E23" i="1"/>
  <c r="P23" i="1"/>
  <c r="Q23" i="1"/>
  <c r="H33" i="1"/>
  <c r="I33" i="1"/>
  <c r="J33" i="1"/>
  <c r="L33" i="1"/>
  <c r="N33" i="1"/>
  <c r="P33" i="1"/>
  <c r="C34" i="1"/>
  <c r="J34" i="1" s="1"/>
  <c r="H34" i="1"/>
  <c r="L34" i="1"/>
  <c r="N34" i="1"/>
  <c r="P34" i="1"/>
  <c r="H35" i="1"/>
  <c r="H40" i="1" s="1"/>
  <c r="I35" i="1"/>
  <c r="L35" i="1"/>
  <c r="N35" i="1"/>
  <c r="P35" i="1"/>
  <c r="P40" i="1" s="1"/>
  <c r="C36" i="1"/>
  <c r="I36" i="1"/>
  <c r="J36" i="1" s="1"/>
  <c r="L36" i="1"/>
  <c r="N36" i="1"/>
  <c r="P36" i="1"/>
  <c r="B37" i="1"/>
  <c r="J37" i="1" s="1"/>
  <c r="C37" i="1"/>
  <c r="F37" i="1"/>
  <c r="F40" i="1" s="1"/>
  <c r="H37" i="1"/>
  <c r="I37" i="1"/>
  <c r="L37" i="1"/>
  <c r="N37" i="1"/>
  <c r="P37" i="1"/>
  <c r="B38" i="1"/>
  <c r="J38" i="1" s="1"/>
  <c r="C38" i="1"/>
  <c r="D38" i="1"/>
  <c r="E38" i="1"/>
  <c r="F38" i="1"/>
  <c r="G38" i="1"/>
  <c r="H38" i="1"/>
  <c r="L38" i="1"/>
  <c r="N38" i="1"/>
  <c r="P38" i="1"/>
  <c r="H39" i="1"/>
  <c r="J39" i="1" s="1"/>
  <c r="I39" i="1"/>
  <c r="L39" i="1"/>
  <c r="N39" i="1"/>
  <c r="P39" i="1"/>
  <c r="C40" i="1"/>
  <c r="D40" i="1"/>
  <c r="E40" i="1"/>
  <c r="G40" i="1"/>
  <c r="I61" i="1"/>
  <c r="L61" i="1"/>
  <c r="B62" i="1"/>
  <c r="D62" i="1"/>
  <c r="E62" i="1"/>
  <c r="I62" i="1"/>
  <c r="J62" i="1"/>
  <c r="K62" i="1"/>
  <c r="L62" i="1"/>
  <c r="M62" i="1"/>
  <c r="I63" i="1"/>
  <c r="I64" i="1"/>
  <c r="I65" i="1"/>
  <c r="L65" i="1"/>
  <c r="I66" i="1"/>
  <c r="B67" i="1"/>
  <c r="C67" i="1"/>
  <c r="D67" i="1"/>
  <c r="F67" i="1"/>
  <c r="G67" i="1"/>
  <c r="H67" i="1"/>
  <c r="I67" i="1"/>
  <c r="J67" i="1"/>
  <c r="K67" i="1"/>
  <c r="L67" i="1"/>
  <c r="N67" i="1"/>
  <c r="O67" i="1"/>
  <c r="P67" i="1"/>
  <c r="C68" i="1"/>
  <c r="E68" i="1"/>
  <c r="F68" i="1"/>
  <c r="G68" i="1"/>
  <c r="H68" i="1"/>
  <c r="L68" i="1"/>
  <c r="M68" i="1"/>
  <c r="N68" i="1"/>
  <c r="O68" i="1"/>
  <c r="P68" i="1"/>
  <c r="B69" i="1"/>
  <c r="C69" i="1"/>
  <c r="D69" i="1"/>
  <c r="E69" i="1"/>
  <c r="F69" i="1"/>
  <c r="G69" i="1"/>
  <c r="H69" i="1"/>
  <c r="I69" i="1"/>
  <c r="J69" i="1"/>
  <c r="K69" i="1"/>
  <c r="L69" i="1"/>
  <c r="M69" i="1"/>
  <c r="N69" i="1"/>
  <c r="O69" i="1"/>
  <c r="P69" i="1"/>
  <c r="B70" i="1"/>
  <c r="D70" i="1"/>
  <c r="I70" i="1"/>
  <c r="K70" i="1"/>
  <c r="L70" i="1"/>
  <c r="M70" i="1"/>
  <c r="O70" i="1"/>
  <c r="B71" i="1"/>
  <c r="C71" i="1"/>
  <c r="D71" i="1"/>
  <c r="E71" i="1"/>
  <c r="F71" i="1"/>
  <c r="G71" i="1"/>
  <c r="H71" i="1"/>
  <c r="I71" i="1"/>
  <c r="J71" i="1"/>
  <c r="K71" i="1"/>
  <c r="L71" i="1"/>
  <c r="M71" i="1"/>
  <c r="N71" i="1"/>
  <c r="O71" i="1"/>
  <c r="P71" i="1"/>
  <c r="I72" i="1"/>
  <c r="B75" i="1"/>
  <c r="C75" i="1"/>
  <c r="F75" i="1"/>
  <c r="G75" i="1"/>
  <c r="J75" i="1"/>
  <c r="K75" i="1"/>
  <c r="N75" i="1"/>
  <c r="O75" i="1"/>
  <c r="C76" i="1"/>
  <c r="G76" i="1"/>
  <c r="I76" i="1"/>
  <c r="Q89" i="1"/>
  <c r="Q101" i="1" s="1"/>
  <c r="Q90" i="1"/>
  <c r="Q62" i="1" s="1"/>
  <c r="T62" i="1" s="1"/>
  <c r="Q91" i="1"/>
  <c r="Q63" i="1" s="1"/>
  <c r="T63" i="1" s="1"/>
  <c r="Q92" i="1"/>
  <c r="Q64" i="1" s="1"/>
  <c r="T64" i="1" s="1"/>
  <c r="Q93" i="1"/>
  <c r="Q65" i="1" s="1"/>
  <c r="T65" i="1" s="1"/>
  <c r="Q94" i="1"/>
  <c r="R94" i="1" s="1"/>
  <c r="Q95" i="1"/>
  <c r="Q67" i="1" s="1"/>
  <c r="T67" i="1" s="1"/>
  <c r="Q96" i="1"/>
  <c r="R96" i="1" s="1"/>
  <c r="Q97" i="1"/>
  <c r="Q69" i="1" s="1"/>
  <c r="T69" i="1" s="1"/>
  <c r="Q98" i="1"/>
  <c r="R98" i="1" s="1"/>
  <c r="Q99" i="1"/>
  <c r="Q71" i="1" s="1"/>
  <c r="T71" i="1" s="1"/>
  <c r="Q100" i="1"/>
  <c r="Q72" i="1" s="1"/>
  <c r="T72" i="1" s="1"/>
  <c r="B101" i="1"/>
  <c r="C101" i="1"/>
  <c r="D101" i="1"/>
  <c r="D75" i="1" s="1"/>
  <c r="E101" i="1"/>
  <c r="F101" i="1"/>
  <c r="G101" i="1"/>
  <c r="H101" i="1"/>
  <c r="H75" i="1" s="1"/>
  <c r="I101" i="1"/>
  <c r="J101" i="1"/>
  <c r="K101" i="1"/>
  <c r="L101" i="1"/>
  <c r="L75" i="1" s="1"/>
  <c r="M101" i="1"/>
  <c r="N101" i="1"/>
  <c r="O101" i="1"/>
  <c r="P101" i="1"/>
  <c r="P75" i="1" s="1"/>
  <c r="E102" i="1"/>
  <c r="E76" i="1" s="1"/>
  <c r="P102" i="1"/>
  <c r="Q102" i="1" s="1"/>
  <c r="S76" i="1" s="1"/>
  <c r="R40" i="3" l="1"/>
  <c r="R17" i="2"/>
  <c r="R10" i="2"/>
  <c r="R12" i="2"/>
  <c r="R16" i="2"/>
  <c r="R20" i="2"/>
  <c r="R9" i="2"/>
  <c r="R13" i="2"/>
  <c r="R14" i="2"/>
  <c r="R18" i="2"/>
  <c r="R8" i="2"/>
  <c r="R11" i="2"/>
  <c r="R15" i="2"/>
  <c r="R19" i="2"/>
  <c r="Q75" i="2"/>
  <c r="T75" i="2" s="1"/>
  <c r="R21" i="2"/>
  <c r="O37" i="2"/>
  <c r="O38" i="2"/>
  <c r="R103" i="2"/>
  <c r="Q34" i="2"/>
  <c r="O36" i="2"/>
  <c r="M39" i="2"/>
  <c r="M35" i="2"/>
  <c r="Q37" i="2"/>
  <c r="M36" i="2"/>
  <c r="M37" i="2"/>
  <c r="M34" i="2"/>
  <c r="J40" i="2"/>
  <c r="K37" i="2" s="1"/>
  <c r="S75" i="2"/>
  <c r="Q24" i="2"/>
  <c r="O35" i="2"/>
  <c r="O34" i="2"/>
  <c r="S76" i="2"/>
  <c r="T76" i="2"/>
  <c r="O39" i="2"/>
  <c r="M33" i="2"/>
  <c r="M39" i="1"/>
  <c r="Q37" i="1"/>
  <c r="M37" i="1"/>
  <c r="O35" i="1"/>
  <c r="Q34" i="1"/>
  <c r="Q38" i="1"/>
  <c r="Q36" i="1"/>
  <c r="M38" i="1"/>
  <c r="Q77" i="1"/>
  <c r="T77" i="1" s="1"/>
  <c r="R21" i="1"/>
  <c r="Q103" i="1"/>
  <c r="S77" i="1" s="1"/>
  <c r="S75" i="1"/>
  <c r="Q39" i="1"/>
  <c r="M33" i="1"/>
  <c r="Q76" i="1"/>
  <c r="T76" i="1" s="1"/>
  <c r="S70" i="1"/>
  <c r="R19" i="1"/>
  <c r="R17" i="1"/>
  <c r="R15" i="1"/>
  <c r="R13" i="1"/>
  <c r="R11" i="1"/>
  <c r="R22" i="1" s="1"/>
  <c r="R9" i="1"/>
  <c r="R99" i="1"/>
  <c r="R97" i="1"/>
  <c r="R95" i="1"/>
  <c r="R93" i="1"/>
  <c r="R91" i="1"/>
  <c r="R89" i="1"/>
  <c r="Q75" i="1"/>
  <c r="T75" i="1" s="1"/>
  <c r="Q70" i="1"/>
  <c r="T70" i="1" s="1"/>
  <c r="Q68" i="1"/>
  <c r="T68" i="1" s="1"/>
  <c r="S67" i="1"/>
  <c r="S66" i="1"/>
  <c r="S65" i="1"/>
  <c r="S61" i="1"/>
  <c r="N40" i="1"/>
  <c r="B40" i="1"/>
  <c r="J40" i="1" s="1"/>
  <c r="Q40" i="1" s="1"/>
  <c r="Q33" i="1"/>
  <c r="S68" i="1"/>
  <c r="S71" i="1"/>
  <c r="S69" i="1"/>
  <c r="Q66" i="1"/>
  <c r="T66" i="1" s="1"/>
  <c r="S64" i="1"/>
  <c r="S63" i="1"/>
  <c r="S62" i="1"/>
  <c r="Q61" i="1"/>
  <c r="T61" i="1" s="1"/>
  <c r="I40" i="1"/>
  <c r="J35" i="1"/>
  <c r="P76" i="1"/>
  <c r="S72" i="1"/>
  <c r="R100" i="1"/>
  <c r="R92" i="1"/>
  <c r="R90" i="1"/>
  <c r="L40" i="1"/>
  <c r="M36" i="1" s="1"/>
  <c r="R22" i="2" l="1"/>
  <c r="O40" i="2"/>
  <c r="M40" i="2"/>
  <c r="S77" i="2"/>
  <c r="T77" i="2"/>
  <c r="Q79" i="2"/>
  <c r="Q40" i="2"/>
  <c r="K39" i="2"/>
  <c r="K36" i="2"/>
  <c r="K38" i="2"/>
  <c r="K33" i="2"/>
  <c r="K35" i="2"/>
  <c r="K34" i="2"/>
  <c r="R38" i="1"/>
  <c r="K37" i="1"/>
  <c r="Q35" i="1"/>
  <c r="R35" i="1" s="1"/>
  <c r="K35" i="1"/>
  <c r="O34" i="1"/>
  <c r="O37" i="1"/>
  <c r="O38" i="1"/>
  <c r="R101" i="1"/>
  <c r="O36" i="1"/>
  <c r="Q79" i="1"/>
  <c r="R36" i="1"/>
  <c r="K33" i="1"/>
  <c r="R37" i="1"/>
  <c r="K39" i="1"/>
  <c r="O33" i="1"/>
  <c r="K36" i="1"/>
  <c r="K34" i="1"/>
  <c r="O39" i="1"/>
  <c r="R33" i="1"/>
  <c r="R39" i="1"/>
  <c r="M34" i="1"/>
  <c r="M40" i="1" s="1"/>
  <c r="K38" i="1"/>
  <c r="R34" i="1"/>
  <c r="M35" i="1"/>
  <c r="K40" i="2" l="1"/>
  <c r="R38" i="2"/>
  <c r="R36" i="2"/>
  <c r="R35" i="2"/>
  <c r="R39" i="2"/>
  <c r="R33" i="2"/>
  <c r="R34" i="2"/>
  <c r="R37" i="2"/>
  <c r="R40" i="1"/>
  <c r="O40" i="1"/>
  <c r="K40" i="1"/>
  <c r="R40" i="2" l="1"/>
</calcChain>
</file>

<file path=xl/sharedStrings.xml><?xml version="1.0" encoding="utf-8"?>
<sst xmlns="http://schemas.openxmlformats.org/spreadsheetml/2006/main" count="683" uniqueCount="90">
  <si>
    <t>*Enrollment for CRS Only:</t>
  </si>
  <si>
    <t>*Enrollment for CRS-Partial BH:</t>
  </si>
  <si>
    <t>AHCCCS Acute &amp; Other Members</t>
  </si>
  <si>
    <t>SLMB/QI -</t>
  </si>
  <si>
    <t>Emer Svc-</t>
  </si>
  <si>
    <t>TPA/QMB-</t>
  </si>
  <si>
    <t xml:space="preserve">  FFS-Acute</t>
  </si>
  <si>
    <t>IHS - Acute</t>
  </si>
  <si>
    <t>Other AHCCCS Acute</t>
  </si>
  <si>
    <t>HPs' Totals Per County</t>
  </si>
  <si>
    <r>
      <t>Mercy Maricopa Integrated Care</t>
    </r>
    <r>
      <rPr>
        <b/>
        <vertAlign val="superscript"/>
        <sz val="10"/>
        <rFont val="Arial"/>
        <family val="2"/>
      </rPr>
      <t>2</t>
    </r>
  </si>
  <si>
    <t>DES/CMDP</t>
  </si>
  <si>
    <r>
      <t>CRS - Partial Acute</t>
    </r>
    <r>
      <rPr>
        <b/>
        <vertAlign val="superscript"/>
        <sz val="10"/>
        <color indexed="8"/>
        <rFont val="Arial"/>
        <family val="2"/>
      </rPr>
      <t>1</t>
    </r>
  </si>
  <si>
    <r>
      <t>CRS - Fully Integrated</t>
    </r>
    <r>
      <rPr>
        <b/>
        <vertAlign val="superscript"/>
        <sz val="10"/>
        <color indexed="8"/>
        <rFont val="Arial"/>
        <family val="2"/>
      </rPr>
      <t>1</t>
    </r>
  </si>
  <si>
    <t>University Family Care</t>
  </si>
  <si>
    <t>UnitedHealthcare Plan</t>
  </si>
  <si>
    <t>Phoenix Health Plan</t>
  </si>
  <si>
    <t>Mercy Care Plan</t>
  </si>
  <si>
    <t>Maricopa Health Plan</t>
  </si>
  <si>
    <t>Health Net Access</t>
  </si>
  <si>
    <t>Health Choice Az</t>
  </si>
  <si>
    <t>Care 1st Arizona</t>
  </si>
  <si>
    <t>Enrollment</t>
  </si>
  <si>
    <t>Totals</t>
  </si>
  <si>
    <t>YUMA</t>
  </si>
  <si>
    <t>YAVAPAI</t>
  </si>
  <si>
    <t>S CRUZ</t>
  </si>
  <si>
    <t>PINAL</t>
  </si>
  <si>
    <t>PIMA</t>
  </si>
  <si>
    <t>NAVAJO</t>
  </si>
  <si>
    <t>MOHAVE</t>
  </si>
  <si>
    <t>MARICOPA</t>
  </si>
  <si>
    <t>LaPAZ</t>
  </si>
  <si>
    <t>GREENLEE</t>
  </si>
  <si>
    <t>GRAHAM</t>
  </si>
  <si>
    <t>GILA</t>
  </si>
  <si>
    <t>COCONINO</t>
  </si>
  <si>
    <t>COCHISE</t>
  </si>
  <si>
    <t>APACHE</t>
  </si>
  <si>
    <t>HEALTH PLAN:</t>
  </si>
  <si>
    <t>%</t>
  </si>
  <si>
    <t>PC</t>
  </si>
  <si>
    <t>COUNTIES:</t>
  </si>
  <si>
    <t xml:space="preserve">By County By Health Plan  </t>
  </si>
  <si>
    <t xml:space="preserve"> AHCCCS   Acute  Enrollment</t>
  </si>
  <si>
    <r>
      <rPr>
        <b/>
        <vertAlign val="superscript"/>
        <sz val="10"/>
        <color indexed="8"/>
        <rFont val="Arial"/>
        <family val="2"/>
      </rPr>
      <t xml:space="preserve">1 </t>
    </r>
    <r>
      <rPr>
        <sz val="10"/>
        <color indexed="8"/>
        <rFont val="Arial"/>
        <family val="2"/>
      </rPr>
      <t>Health Choice Integrated and Cenpatico Integrated Care programs begin Oct 1, 2015, data not yet available.</t>
    </r>
  </si>
  <si>
    <r>
      <t xml:space="preserve">Cenpatico Integrated Care </t>
    </r>
    <r>
      <rPr>
        <b/>
        <vertAlign val="superscript"/>
        <sz val="10"/>
        <rFont val="Arial"/>
        <family val="2"/>
      </rPr>
      <t>1</t>
    </r>
  </si>
  <si>
    <r>
      <t xml:space="preserve">Health Choice Integrated Care </t>
    </r>
    <r>
      <rPr>
        <b/>
        <vertAlign val="superscript"/>
        <sz val="10"/>
        <rFont val="Arial"/>
        <family val="2"/>
      </rPr>
      <t>1</t>
    </r>
  </si>
  <si>
    <t>Mercy Maricopa Integrated Care</t>
  </si>
  <si>
    <t>CRS - Partial</t>
  </si>
  <si>
    <t>CRS - Fully Integrated</t>
  </si>
  <si>
    <t>HP</t>
  </si>
  <si>
    <t>By County By Health Plan</t>
  </si>
  <si>
    <t>September 1, 2015 to October 1, 2015</t>
  </si>
  <si>
    <t>Member %  INCREASE / (DECREASE)</t>
  </si>
  <si>
    <t>AHCCCS  Acute  Enrollment</t>
  </si>
  <si>
    <t/>
  </si>
  <si>
    <t>Data Source: AHCCCS-ISD Report HP07M078, Acute Enrollment Summary Report</t>
  </si>
  <si>
    <t>Produced By: AHCCCS-DHCM</t>
  </si>
  <si>
    <r>
      <rPr>
        <b/>
        <vertAlign val="superscript"/>
        <sz val="10"/>
        <rFont val="Arial"/>
        <family val="2"/>
      </rPr>
      <t>1</t>
    </r>
    <r>
      <rPr>
        <sz val="10"/>
        <rFont val="Arial"/>
        <family val="2"/>
      </rPr>
      <t xml:space="preserve"> CRS eligible members are enrolled under one of four CRS coverage types, the CRS Enrollment total reported on this summary reflects enrollment for members in the CRS Fully Integrated and CRS Partially Integrated Acute coverage type </t>
    </r>
  </si>
  <si>
    <t xml:space="preserve">Total Per HP </t>
  </si>
  <si>
    <r>
      <rPr>
        <b/>
        <sz val="10"/>
        <rFont val="Arial"/>
        <family val="2"/>
      </rPr>
      <t xml:space="preserve">14 </t>
    </r>
    <r>
      <rPr>
        <sz val="10"/>
        <rFont val="Arial"/>
        <family val="2"/>
      </rPr>
      <t>(Cochise, Graham, Greenlee)</t>
    </r>
  </si>
  <si>
    <r>
      <rPr>
        <b/>
        <sz val="10"/>
        <rFont val="Arial"/>
        <family val="2"/>
      </rPr>
      <t xml:space="preserve">12 </t>
    </r>
    <r>
      <rPr>
        <sz val="10"/>
        <rFont val="Arial"/>
        <family val="2"/>
      </rPr>
      <t>(Maricopa)</t>
    </r>
  </si>
  <si>
    <r>
      <rPr>
        <b/>
        <sz val="10"/>
        <rFont val="Arial"/>
        <family val="2"/>
      </rPr>
      <t xml:space="preserve">10 </t>
    </r>
    <r>
      <rPr>
        <sz val="10"/>
        <rFont val="Arial"/>
        <family val="2"/>
      </rPr>
      <t>(Pima, Santa Cruz)</t>
    </r>
  </si>
  <si>
    <r>
      <rPr>
        <b/>
        <sz val="10"/>
        <rFont val="Arial"/>
        <family val="2"/>
      </rPr>
      <t xml:space="preserve">8 </t>
    </r>
    <r>
      <rPr>
        <sz val="10"/>
        <rFont val="Arial"/>
        <family val="2"/>
      </rPr>
      <t>(Gila, Pinal)</t>
    </r>
  </si>
  <si>
    <r>
      <rPr>
        <b/>
        <sz val="10"/>
        <rFont val="Arial"/>
        <family val="2"/>
      </rPr>
      <t xml:space="preserve">6 </t>
    </r>
    <r>
      <rPr>
        <sz val="10"/>
        <rFont val="Arial"/>
        <family val="2"/>
      </rPr>
      <t>(Yavapai)</t>
    </r>
  </si>
  <si>
    <r>
      <rPr>
        <b/>
        <sz val="10"/>
        <rFont val="Arial"/>
        <family val="2"/>
      </rPr>
      <t xml:space="preserve">4 </t>
    </r>
    <r>
      <rPr>
        <sz val="10"/>
        <rFont val="Arial"/>
        <family val="2"/>
      </rPr>
      <t>(Apache, Coconino, Mohave, Navajo)</t>
    </r>
  </si>
  <si>
    <r>
      <t xml:space="preserve">2 </t>
    </r>
    <r>
      <rPr>
        <sz val="10"/>
        <rFont val="Arial"/>
        <family val="2"/>
      </rPr>
      <t>(Yuma, La Paz)</t>
    </r>
  </si>
  <si>
    <t xml:space="preserve"> % Grand Total</t>
  </si>
  <si>
    <t xml:space="preserve">Grand Total Per GSA </t>
  </si>
  <si>
    <t>Integrated</t>
  </si>
  <si>
    <t>% CMDP</t>
  </si>
  <si>
    <t>CMDP Total Per GSA</t>
  </si>
  <si>
    <t>% CRS</t>
  </si>
  <si>
    <t>CRS Total Per GSA</t>
  </si>
  <si>
    <t>% Subtotal</t>
  </si>
  <si>
    <t>Subtotal Per GSA</t>
  </si>
  <si>
    <t>United     Healthcare Plan</t>
  </si>
  <si>
    <t>Health Choice AZ</t>
  </si>
  <si>
    <t>GSA's</t>
  </si>
  <si>
    <t xml:space="preserve">Acute Enrollment By Geographic Service Area                                                                                                                                                                                                                                                                                                                                                                                                                                                                                          </t>
  </si>
  <si>
    <r>
      <t xml:space="preserve">Health Choice Integrated Care </t>
    </r>
    <r>
      <rPr>
        <b/>
        <vertAlign val="superscript"/>
        <sz val="10"/>
        <rFont val="Arial"/>
        <family val="2"/>
      </rPr>
      <t>2</t>
    </r>
  </si>
  <si>
    <r>
      <t xml:space="preserve">Cenpatico Integrated Care </t>
    </r>
    <r>
      <rPr>
        <b/>
        <vertAlign val="superscript"/>
        <sz val="10"/>
        <rFont val="Arial"/>
        <family val="2"/>
      </rPr>
      <t>2</t>
    </r>
  </si>
  <si>
    <r>
      <rPr>
        <b/>
        <vertAlign val="superscript"/>
        <sz val="10"/>
        <rFont val="Arial"/>
        <family val="2"/>
      </rPr>
      <t>2</t>
    </r>
    <r>
      <rPr>
        <sz val="10"/>
        <rFont val="Arial"/>
        <family val="2"/>
      </rPr>
      <t xml:space="preserve"> The enrollment data presented on this report for Mercy Maricopa, Health Choice, and Cenpatico Integrated Care is for the SMI Integrated Plan (acute recipients).</t>
    </r>
  </si>
  <si>
    <t>DCS/CMDP</t>
  </si>
  <si>
    <t>October 1, 2015 to November 1, 2015</t>
  </si>
  <si>
    <t xml:space="preserve">Health Choice Integrated Care </t>
  </si>
  <si>
    <t xml:space="preserve">Cenpatico Integrated Care </t>
  </si>
  <si>
    <t>November 1, 2015 to December 1, 2015</t>
  </si>
  <si>
    <t>December 1, 2015 to January 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</si>
</sst>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0.0%"/>
    <numFmt numFmtId="166" formatCode="mmmm\ d\,\ yyyy"/>
    <numFmt numFmtId="167" formatCode="0.00%_);\(0.00%\)"/>
  </numFmts>
  <fonts count="26" x14ac:knownFonts="1">
    <font>
      <sz val="10"/>
      <name val="Arial"/>
    </font>
    <font>
      <b/>
      <sz val="16"/>
      <color theme="0"/>
      <name val="Arial"/>
      <family val="2"/>
    </font>
    <font>
      <sz val="10"/>
      <color indexed="8"/>
      <name val="Arial"/>
      <family val="2"/>
    </font>
    <font>
      <sz val="9"/>
      <color indexed="8"/>
      <name val="Arial"/>
      <family val="2"/>
    </font>
    <font>
      <sz val="9"/>
      <color indexed="10"/>
      <name val="Arial"/>
      <family val="2"/>
    </font>
    <font>
      <sz val="12"/>
      <color indexed="8"/>
      <name val="Arial"/>
      <family val="2"/>
    </font>
    <font>
      <sz val="10"/>
      <name val="Arial"/>
      <family val="2"/>
    </font>
    <font>
      <b/>
      <sz val="10"/>
      <name val="Arial"/>
      <family val="2"/>
    </font>
    <font>
      <b/>
      <sz val="10"/>
      <color indexed="8"/>
      <name val="Arial"/>
      <family val="2"/>
    </font>
    <font>
      <b/>
      <vertAlign val="superscript"/>
      <sz val="10"/>
      <name val="Arial"/>
      <family val="2"/>
    </font>
    <font>
      <b/>
      <vertAlign val="superscript"/>
      <sz val="10"/>
      <color indexed="8"/>
      <name val="Arial"/>
      <family val="2"/>
    </font>
    <font>
      <sz val="10"/>
      <color indexed="10"/>
      <name val="Arial"/>
      <family val="2"/>
    </font>
    <font>
      <b/>
      <sz val="12"/>
      <color indexed="8"/>
      <name val="Arial"/>
      <family val="2"/>
    </font>
    <font>
      <sz val="9"/>
      <name val="Arial"/>
      <family val="2"/>
    </font>
    <font>
      <b/>
      <sz val="9"/>
      <color indexed="8"/>
      <name val="Arial"/>
      <family val="2"/>
    </font>
    <font>
      <b/>
      <u/>
      <sz val="9"/>
      <color indexed="8"/>
      <name val="Arial"/>
      <family val="2"/>
    </font>
    <font>
      <b/>
      <u/>
      <sz val="12"/>
      <color indexed="8"/>
      <name val="Arial"/>
      <family val="2"/>
    </font>
    <font>
      <b/>
      <sz val="14"/>
      <color indexed="8"/>
      <name val="Arial Rounded MT Bold"/>
      <family val="2"/>
    </font>
    <font>
      <b/>
      <sz val="14"/>
      <name val="Arial Rounded MT Bold"/>
      <family val="2"/>
    </font>
    <font>
      <b/>
      <sz val="16"/>
      <color indexed="8"/>
      <name val="Arial Rounded MT Bold"/>
      <family val="2"/>
    </font>
    <font>
      <sz val="10"/>
      <color theme="0"/>
      <name val="Arial"/>
      <family val="2"/>
    </font>
    <font>
      <b/>
      <sz val="10"/>
      <color indexed="10"/>
      <name val="Arial"/>
      <family val="2"/>
    </font>
    <font>
      <b/>
      <u/>
      <sz val="10"/>
      <color indexed="8"/>
      <name val="Arial"/>
      <family val="2"/>
    </font>
    <font>
      <sz val="8"/>
      <color indexed="8"/>
      <name val="Arial"/>
      <family val="2"/>
    </font>
    <font>
      <sz val="8"/>
      <name val="Arial"/>
      <family val="2"/>
    </font>
    <font>
      <b/>
      <sz val="8"/>
      <color indexed="8"/>
      <name val="Arial"/>
      <family val="2"/>
    </font>
  </fonts>
  <fills count="6">
    <fill>
      <patternFill patternType="none"/>
    </fill>
    <fill>
      <patternFill patternType="gray125"/>
    </fill>
    <fill>
      <patternFill patternType="solid">
        <fgColor theme="9" tint="0.599963377788628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s>
  <borders count="33">
    <border>
      <left/>
      <right/>
      <top/>
      <bottom/>
      <diagonal/>
    </border>
    <border>
      <left/>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double">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163">
    <xf numFmtId="0" fontId="0" fillId="0" borderId="0" xfId="0"/>
    <xf numFmtId="0" fontId="1" fillId="0" borderId="0" xfId="0" applyFont="1"/>
    <xf numFmtId="37" fontId="2" fillId="0" borderId="0" xfId="0" applyNumberFormat="1" applyFont="1" applyFill="1" applyBorder="1" applyAlignment="1" applyProtection="1"/>
    <xf numFmtId="37" fontId="3" fillId="0" borderId="0" xfId="0" applyNumberFormat="1" applyFont="1" applyFill="1" applyAlignment="1" applyProtection="1"/>
    <xf numFmtId="37" fontId="4" fillId="0" borderId="0" xfId="0" applyNumberFormat="1" applyFont="1" applyFill="1" applyAlignment="1" applyProtection="1"/>
    <xf numFmtId="37" fontId="5" fillId="0" borderId="0" xfId="0" applyNumberFormat="1" applyFont="1" applyFill="1" applyAlignment="1" applyProtection="1"/>
    <xf numFmtId="37" fontId="2" fillId="0" borderId="0" xfId="0" applyNumberFormat="1" applyFont="1" applyFill="1" applyAlignment="1" applyProtection="1"/>
    <xf numFmtId="164" fontId="0" fillId="0" borderId="0" xfId="1" applyNumberFormat="1" applyFont="1"/>
    <xf numFmtId="0" fontId="7" fillId="0" borderId="0" xfId="0" applyFont="1" applyFill="1" applyAlignment="1" applyProtection="1">
      <alignment horizontal="left"/>
    </xf>
    <xf numFmtId="0" fontId="8" fillId="0" borderId="0" xfId="0" applyFont="1" applyFill="1" applyAlignment="1" applyProtection="1">
      <alignment horizontal="left"/>
    </xf>
    <xf numFmtId="37" fontId="2" fillId="0" borderId="1" xfId="0" applyNumberFormat="1" applyFont="1" applyFill="1" applyBorder="1" applyAlignment="1" applyProtection="1"/>
    <xf numFmtId="0" fontId="8" fillId="0" borderId="0" xfId="0" applyFont="1" applyFill="1" applyAlignment="1" applyProtection="1"/>
    <xf numFmtId="37" fontId="2" fillId="0" borderId="0" xfId="0" applyNumberFormat="1" applyFont="1" applyFill="1" applyAlignment="1" applyProtection="1">
      <alignment horizontal="center"/>
    </xf>
    <xf numFmtId="0" fontId="6" fillId="0" borderId="0" xfId="0" applyFont="1" applyAlignment="1">
      <alignment horizontal="center"/>
    </xf>
    <xf numFmtId="164" fontId="6" fillId="0" borderId="0" xfId="1" applyNumberFormat="1" applyFont="1" applyAlignment="1">
      <alignment horizontal="center"/>
    </xf>
    <xf numFmtId="3" fontId="6" fillId="0" borderId="0" xfId="0" applyNumberFormat="1" applyFont="1" applyAlignment="1">
      <alignment horizontal="center"/>
    </xf>
    <xf numFmtId="0" fontId="6" fillId="0" borderId="0" xfId="0" applyFont="1" applyAlignment="1">
      <alignment horizontal="right"/>
    </xf>
    <xf numFmtId="165" fontId="0" fillId="2" borderId="2" xfId="0" applyNumberFormat="1" applyFill="1" applyBorder="1"/>
    <xf numFmtId="37" fontId="2" fillId="3" borderId="3" xfId="0" applyNumberFormat="1" applyFont="1" applyFill="1" applyBorder="1" applyAlignment="1" applyProtection="1"/>
    <xf numFmtId="37" fontId="2" fillId="2" borderId="4" xfId="0" applyNumberFormat="1" applyFont="1" applyFill="1" applyBorder="1" applyAlignment="1" applyProtection="1"/>
    <xf numFmtId="0" fontId="2" fillId="0" borderId="5" xfId="0" applyFont="1" applyFill="1" applyBorder="1" applyAlignment="1" applyProtection="1"/>
    <xf numFmtId="165" fontId="6" fillId="4" borderId="6" xfId="2" applyNumberFormat="1" applyFont="1" applyFill="1" applyBorder="1" applyAlignment="1" applyProtection="1"/>
    <xf numFmtId="37" fontId="2" fillId="4" borderId="7" xfId="0" applyNumberFormat="1" applyFont="1" applyFill="1" applyBorder="1" applyAlignment="1" applyProtection="1"/>
    <xf numFmtId="37" fontId="2" fillId="0" borderId="8" xfId="0" applyNumberFormat="1" applyFont="1" applyFill="1" applyBorder="1" applyAlignment="1" applyProtection="1"/>
    <xf numFmtId="37" fontId="2" fillId="0" borderId="9" xfId="0" applyNumberFormat="1" applyFont="1" applyFill="1" applyBorder="1" applyAlignment="1" applyProtection="1"/>
    <xf numFmtId="37" fontId="6" fillId="0" borderId="9" xfId="0" applyNumberFormat="1" applyFont="1" applyFill="1" applyBorder="1" applyAlignment="1" applyProtection="1"/>
    <xf numFmtId="0" fontId="7" fillId="0" borderId="10" xfId="0" applyFont="1" applyBorder="1" applyAlignment="1"/>
    <xf numFmtId="37" fontId="2" fillId="0" borderId="6" xfId="0" applyNumberFormat="1" applyFont="1" applyFill="1" applyBorder="1" applyAlignment="1" applyProtection="1"/>
    <xf numFmtId="37" fontId="6" fillId="0" borderId="6" xfId="0" applyNumberFormat="1" applyFont="1" applyFill="1" applyBorder="1" applyAlignment="1" applyProtection="1"/>
    <xf numFmtId="0" fontId="7" fillId="0" borderId="6" xfId="0" applyFont="1" applyBorder="1" applyAlignment="1"/>
    <xf numFmtId="37" fontId="2" fillId="5" borderId="6" xfId="0" applyNumberFormat="1" applyFont="1" applyFill="1" applyBorder="1" applyAlignment="1" applyProtection="1"/>
    <xf numFmtId="0" fontId="8" fillId="0" borderId="6" xfId="0" applyFont="1" applyFill="1" applyBorder="1" applyAlignment="1" applyProtection="1"/>
    <xf numFmtId="37" fontId="2" fillId="0" borderId="11" xfId="0" applyNumberFormat="1" applyFont="1" applyFill="1" applyBorder="1" applyAlignment="1" applyProtection="1"/>
    <xf numFmtId="37" fontId="2" fillId="5" borderId="11" xfId="0" applyNumberFormat="1" applyFont="1" applyFill="1" applyBorder="1" applyAlignment="1" applyProtection="1"/>
    <xf numFmtId="37" fontId="6" fillId="5" borderId="11" xfId="0" applyNumberFormat="1" applyFont="1" applyFill="1" applyBorder="1" applyAlignment="1" applyProtection="1"/>
    <xf numFmtId="37" fontId="11" fillId="0" borderId="6" xfId="0" applyNumberFormat="1" applyFont="1" applyFill="1" applyBorder="1" applyAlignment="1" applyProtection="1"/>
    <xf numFmtId="37" fontId="11" fillId="5" borderId="11" xfId="0" applyNumberFormat="1" applyFont="1" applyFill="1" applyBorder="1" applyAlignment="1" applyProtection="1"/>
    <xf numFmtId="37" fontId="2" fillId="0" borderId="12" xfId="0" applyNumberFormat="1" applyFont="1" applyFill="1" applyBorder="1" applyAlignment="1" applyProtection="1"/>
    <xf numFmtId="37" fontId="2" fillId="5" borderId="12" xfId="0" applyNumberFormat="1" applyFont="1" applyFill="1" applyBorder="1" applyAlignment="1" applyProtection="1"/>
    <xf numFmtId="37" fontId="6" fillId="0" borderId="12" xfId="0" applyNumberFormat="1" applyFont="1" applyFill="1" applyBorder="1" applyAlignment="1" applyProtection="1"/>
    <xf numFmtId="0" fontId="8" fillId="4" borderId="6" xfId="0" applyFont="1" applyFill="1" applyBorder="1" applyAlignment="1" applyProtection="1">
      <alignment horizontal="center"/>
    </xf>
    <xf numFmtId="0" fontId="8" fillId="4" borderId="7" xfId="0" applyFont="1" applyFill="1" applyBorder="1" applyAlignment="1" applyProtection="1">
      <alignment horizontal="center"/>
    </xf>
    <xf numFmtId="0" fontId="8" fillId="4" borderId="9" xfId="0" applyFont="1" applyFill="1" applyBorder="1" applyAlignment="1" applyProtection="1">
      <alignment horizontal="center"/>
    </xf>
    <xf numFmtId="0" fontId="7" fillId="4" borderId="6" xfId="0" applyFont="1" applyFill="1" applyBorder="1" applyAlignment="1" applyProtection="1">
      <alignment horizontal="center"/>
    </xf>
    <xf numFmtId="0" fontId="12" fillId="0" borderId="6" xfId="0" applyFont="1" applyFill="1" applyBorder="1" applyAlignment="1" applyProtection="1"/>
    <xf numFmtId="0" fontId="7" fillId="4" borderId="13" xfId="0" applyFont="1" applyFill="1" applyBorder="1" applyAlignment="1">
      <alignment horizontal="center"/>
    </xf>
    <xf numFmtId="0" fontId="8" fillId="4" borderId="14" xfId="0" applyFont="1" applyFill="1" applyBorder="1" applyAlignment="1" applyProtection="1">
      <alignment horizontal="center"/>
    </xf>
    <xf numFmtId="0" fontId="7" fillId="4" borderId="0" xfId="0" applyFont="1" applyFill="1" applyAlignment="1">
      <alignment horizontal="center"/>
    </xf>
    <xf numFmtId="0" fontId="8" fillId="4" borderId="0" xfId="0" applyFont="1" applyFill="1" applyAlignment="1">
      <alignment horizontal="center"/>
    </xf>
    <xf numFmtId="0" fontId="13" fillId="0" borderId="0" xfId="0" applyFont="1" applyAlignment="1"/>
    <xf numFmtId="0" fontId="14" fillId="0" borderId="0" xfId="0" applyFont="1" applyFill="1" applyBorder="1" applyAlignment="1" applyProtection="1">
      <alignment horizontal="center"/>
    </xf>
    <xf numFmtId="0" fontId="3" fillId="0" borderId="0" xfId="0" applyFont="1" applyFill="1" applyAlignment="1"/>
    <xf numFmtId="0" fontId="15" fillId="0" borderId="0" xfId="0" applyFont="1" applyFill="1" applyAlignment="1"/>
    <xf numFmtId="0" fontId="16" fillId="0" borderId="0" xfId="0" applyFont="1" applyFill="1" applyAlignment="1" applyProtection="1"/>
    <xf numFmtId="0" fontId="17" fillId="0" borderId="0" xfId="0" applyFont="1" applyFill="1" applyAlignment="1" applyProtection="1">
      <alignment horizontal="center"/>
    </xf>
    <xf numFmtId="10" fontId="2" fillId="0" borderId="0" xfId="2" applyNumberFormat="1" applyFont="1" applyFill="1" applyBorder="1" applyAlignment="1" applyProtection="1"/>
    <xf numFmtId="10" fontId="3" fillId="0" borderId="0" xfId="0" applyNumberFormat="1" applyFont="1" applyFill="1" applyAlignment="1" applyProtection="1"/>
    <xf numFmtId="10" fontId="4" fillId="0" borderId="0" xfId="0" applyNumberFormat="1" applyFont="1" applyFill="1" applyAlignment="1" applyProtection="1"/>
    <xf numFmtId="10" fontId="5" fillId="0" borderId="0" xfId="0" applyNumberFormat="1" applyFont="1" applyFill="1" applyAlignment="1" applyProtection="1"/>
    <xf numFmtId="10" fontId="2" fillId="0" borderId="0" xfId="0" applyNumberFormat="1" applyFont="1" applyFill="1" applyAlignment="1" applyProtection="1"/>
    <xf numFmtId="164" fontId="20" fillId="0" borderId="0" xfId="1" applyNumberFormat="1" applyFont="1" applyFill="1" applyBorder="1" applyAlignment="1" applyProtection="1"/>
    <xf numFmtId="37" fontId="1" fillId="0" borderId="0" xfId="0" applyNumberFormat="1" applyFont="1"/>
    <xf numFmtId="1" fontId="2" fillId="0" borderId="0" xfId="2" applyNumberFormat="1" applyFont="1" applyFill="1" applyBorder="1" applyAlignment="1" applyProtection="1"/>
    <xf numFmtId="2" fontId="3" fillId="0" borderId="0" xfId="0" applyNumberFormat="1" applyFont="1" applyFill="1" applyAlignment="1" applyProtection="1"/>
    <xf numFmtId="43" fontId="2" fillId="0" borderId="0" xfId="1" applyFont="1" applyFill="1" applyAlignment="1" applyProtection="1"/>
    <xf numFmtId="167" fontId="1" fillId="0" borderId="0" xfId="0" applyNumberFormat="1" applyFont="1"/>
    <xf numFmtId="167" fontId="2" fillId="0" borderId="15" xfId="2" applyNumberFormat="1" applyFont="1" applyFill="1" applyBorder="1" applyAlignment="1" applyProtection="1"/>
    <xf numFmtId="167" fontId="2" fillId="0" borderId="0" xfId="2" applyNumberFormat="1" applyFont="1" applyFill="1" applyAlignment="1" applyProtection="1"/>
    <xf numFmtId="167" fontId="2" fillId="0" borderId="0" xfId="2" applyNumberFormat="1" applyFont="1" applyFill="1" applyAlignment="1" applyProtection="1">
      <alignment horizontal="center"/>
    </xf>
    <xf numFmtId="10" fontId="2" fillId="0" borderId="0" xfId="0" applyNumberFormat="1" applyFont="1" applyFill="1" applyAlignment="1" applyProtection="1">
      <alignment horizontal="center"/>
    </xf>
    <xf numFmtId="10" fontId="6" fillId="0" borderId="0" xfId="0" applyNumberFormat="1" applyFont="1" applyAlignment="1">
      <alignment horizontal="center"/>
    </xf>
    <xf numFmtId="167" fontId="6" fillId="0" borderId="0" xfId="2" applyNumberFormat="1" applyFont="1" applyAlignment="1">
      <alignment horizontal="center"/>
    </xf>
    <xf numFmtId="10" fontId="6" fillId="0" borderId="0" xfId="0" applyNumberFormat="1" applyFont="1" applyAlignment="1">
      <alignment horizontal="right"/>
    </xf>
    <xf numFmtId="0" fontId="0" fillId="2" borderId="2" xfId="0" applyFill="1" applyBorder="1"/>
    <xf numFmtId="167" fontId="2" fillId="2" borderId="16" xfId="2" applyNumberFormat="1" applyFont="1" applyFill="1" applyBorder="1" applyAlignment="1" applyProtection="1"/>
    <xf numFmtId="167" fontId="2" fillId="2" borderId="4" xfId="2" applyNumberFormat="1" applyFont="1" applyFill="1" applyBorder="1" applyAlignment="1" applyProtection="1"/>
    <xf numFmtId="167" fontId="2" fillId="2" borderId="17" xfId="2" applyNumberFormat="1" applyFont="1" applyFill="1" applyBorder="1" applyAlignment="1" applyProtection="1"/>
    <xf numFmtId="0" fontId="0" fillId="4" borderId="18" xfId="0" applyFill="1" applyBorder="1"/>
    <xf numFmtId="167" fontId="2" fillId="4" borderId="19" xfId="2" applyNumberFormat="1" applyFont="1" applyFill="1" applyBorder="1" applyAlignment="1" applyProtection="1"/>
    <xf numFmtId="167" fontId="2" fillId="5" borderId="20" xfId="2" applyNumberFormat="1" applyFont="1" applyFill="1" applyBorder="1" applyAlignment="1" applyProtection="1"/>
    <xf numFmtId="167" fontId="2" fillId="5" borderId="21" xfId="2" applyNumberFormat="1" applyFont="1" applyFill="1" applyBorder="1" applyAlignment="1" applyProtection="1"/>
    <xf numFmtId="0" fontId="0" fillId="4" borderId="22" xfId="0" applyFill="1" applyBorder="1"/>
    <xf numFmtId="167" fontId="2" fillId="4" borderId="23" xfId="2" applyNumberFormat="1" applyFont="1" applyFill="1" applyBorder="1" applyAlignment="1" applyProtection="1"/>
    <xf numFmtId="167" fontId="2" fillId="5" borderId="8" xfId="2" applyNumberFormat="1" applyFont="1" applyFill="1" applyBorder="1" applyAlignment="1" applyProtection="1"/>
    <xf numFmtId="167" fontId="2" fillId="5" borderId="6" xfId="2" applyNumberFormat="1" applyFont="1" applyFill="1" applyBorder="1" applyAlignment="1" applyProtection="1"/>
    <xf numFmtId="0" fontId="0" fillId="4" borderId="6" xfId="0" applyFill="1" applyBorder="1"/>
    <xf numFmtId="167" fontId="2" fillId="4" borderId="7" xfId="2" applyNumberFormat="1" applyFont="1" applyFill="1" applyBorder="1" applyAlignment="1" applyProtection="1"/>
    <xf numFmtId="167" fontId="2" fillId="4" borderId="24" xfId="2" applyNumberFormat="1" applyFont="1" applyFill="1" applyBorder="1" applyAlignment="1" applyProtection="1"/>
    <xf numFmtId="167" fontId="2" fillId="5" borderId="10" xfId="2" applyNumberFormat="1" applyFont="1" applyFill="1" applyBorder="1" applyAlignment="1" applyProtection="1"/>
    <xf numFmtId="167" fontId="2" fillId="5" borderId="9" xfId="2" applyNumberFormat="1" applyFont="1" applyFill="1" applyBorder="1" applyAlignment="1" applyProtection="1"/>
    <xf numFmtId="167" fontId="2" fillId="0" borderId="6" xfId="2" applyNumberFormat="1" applyFont="1" applyFill="1" applyBorder="1" applyAlignment="1" applyProtection="1"/>
    <xf numFmtId="167" fontId="2" fillId="0" borderId="6" xfId="0" applyNumberFormat="1" applyFont="1" applyFill="1" applyBorder="1" applyAlignment="1" applyProtection="1"/>
    <xf numFmtId="167" fontId="2" fillId="0" borderId="9" xfId="2" applyNumberFormat="1" applyFont="1" applyFill="1" applyBorder="1" applyAlignment="1" applyProtection="1"/>
    <xf numFmtId="167" fontId="2" fillId="0" borderId="9" xfId="0" applyNumberFormat="1" applyFont="1" applyFill="1" applyBorder="1" applyAlignment="1" applyProtection="1"/>
    <xf numFmtId="0" fontId="6" fillId="4" borderId="6" xfId="0" applyFont="1" applyFill="1" applyBorder="1"/>
    <xf numFmtId="0" fontId="8" fillId="4" borderId="8" xfId="0" applyFont="1" applyFill="1" applyBorder="1" applyAlignment="1" applyProtection="1">
      <alignment horizontal="center"/>
    </xf>
    <xf numFmtId="0" fontId="6" fillId="4" borderId="25" xfId="0" applyFont="1" applyFill="1" applyBorder="1"/>
    <xf numFmtId="0" fontId="6" fillId="0" borderId="0" xfId="0" applyFont="1" applyAlignment="1"/>
    <xf numFmtId="0" fontId="8" fillId="0" borderId="0" xfId="0" applyFont="1" applyFill="1" applyAlignment="1"/>
    <xf numFmtId="0" fontId="21" fillId="0" borderId="0" xfId="0" applyFont="1" applyFill="1" applyAlignment="1"/>
    <xf numFmtId="0" fontId="22" fillId="0" borderId="0" xfId="0" applyFont="1" applyFill="1" applyAlignment="1"/>
    <xf numFmtId="0" fontId="11" fillId="0" borderId="0" xfId="0" applyFont="1" applyAlignment="1"/>
    <xf numFmtId="0" fontId="23" fillId="0" borderId="0" xfId="0" applyFont="1" applyFill="1" applyAlignment="1" applyProtection="1"/>
    <xf numFmtId="0" fontId="1" fillId="0" borderId="0" xfId="0" quotePrefix="1" applyFont="1"/>
    <xf numFmtId="0" fontId="6" fillId="0" borderId="0" xfId="0" applyFont="1"/>
    <xf numFmtId="0" fontId="24" fillId="0" borderId="0" xfId="0" applyFont="1" applyAlignment="1"/>
    <xf numFmtId="9" fontId="6" fillId="2" borderId="2" xfId="0" applyNumberFormat="1" applyFont="1" applyFill="1" applyBorder="1" applyAlignment="1">
      <alignment horizontal="center"/>
    </xf>
    <xf numFmtId="164" fontId="6" fillId="2" borderId="16" xfId="1" applyNumberFormat="1" applyFont="1" applyFill="1" applyBorder="1" applyAlignment="1">
      <alignment horizontal="center"/>
    </xf>
    <xf numFmtId="164" fontId="6" fillId="2" borderId="26" xfId="1" applyNumberFormat="1" applyFont="1" applyFill="1" applyBorder="1" applyAlignment="1">
      <alignment horizontal="center"/>
    </xf>
    <xf numFmtId="9" fontId="6" fillId="2" borderId="4" xfId="0" applyNumberFormat="1" applyFont="1" applyFill="1" applyBorder="1" applyAlignment="1">
      <alignment horizontal="center"/>
    </xf>
    <xf numFmtId="3" fontId="6" fillId="2" borderId="2" xfId="0" applyNumberFormat="1" applyFont="1" applyFill="1" applyBorder="1" applyAlignment="1">
      <alignment horizontal="center"/>
    </xf>
    <xf numFmtId="3" fontId="6" fillId="2" borderId="2" xfId="0" applyNumberFormat="1" applyFont="1" applyFill="1" applyBorder="1"/>
    <xf numFmtId="9" fontId="6" fillId="2" borderId="27" xfId="2" applyFont="1" applyFill="1" applyBorder="1" applyAlignment="1">
      <alignment horizontal="center"/>
    </xf>
    <xf numFmtId="3" fontId="6" fillId="2" borderId="17" xfId="0" applyNumberFormat="1" applyFont="1" applyFill="1" applyBorder="1" applyAlignment="1">
      <alignment horizontal="right"/>
    </xf>
    <xf numFmtId="3" fontId="6" fillId="2" borderId="4" xfId="0" applyNumberFormat="1" applyFont="1" applyFill="1" applyBorder="1" applyAlignment="1">
      <alignment horizontal="right"/>
    </xf>
    <xf numFmtId="164" fontId="6" fillId="2" borderId="17" xfId="1" applyNumberFormat="1" applyFont="1" applyFill="1" applyBorder="1" applyAlignment="1">
      <alignment horizontal="right"/>
    </xf>
    <xf numFmtId="164" fontId="6" fillId="2" borderId="28" xfId="1" applyNumberFormat="1" applyFont="1" applyFill="1" applyBorder="1" applyAlignment="1">
      <alignment horizontal="right"/>
    </xf>
    <xf numFmtId="0" fontId="7" fillId="0" borderId="17" xfId="0" applyFont="1" applyBorder="1" applyAlignment="1">
      <alignment horizontal="right"/>
    </xf>
    <xf numFmtId="9" fontId="6" fillId="4" borderId="21" xfId="2" applyFont="1" applyFill="1" applyBorder="1" applyAlignment="1">
      <alignment horizontal="center"/>
    </xf>
    <xf numFmtId="164" fontId="6" fillId="4" borderId="24" xfId="1" applyNumberFormat="1" applyFont="1" applyFill="1" applyBorder="1" applyAlignment="1">
      <alignment horizontal="center"/>
    </xf>
    <xf numFmtId="1" fontId="6" fillId="0" borderId="21" xfId="2" applyNumberFormat="1" applyFont="1" applyBorder="1" applyAlignment="1">
      <alignment horizontal="right"/>
    </xf>
    <xf numFmtId="9" fontId="6" fillId="0" borderId="21" xfId="2" applyFont="1" applyBorder="1" applyAlignment="1">
      <alignment horizontal="center"/>
    </xf>
    <xf numFmtId="3" fontId="6" fillId="0" borderId="21" xfId="0" applyNumberFormat="1" applyFont="1" applyBorder="1" applyAlignment="1">
      <alignment horizontal="center"/>
    </xf>
    <xf numFmtId="3" fontId="6" fillId="0" borderId="21" xfId="0" applyNumberFormat="1" applyFont="1" applyBorder="1" applyAlignment="1">
      <alignment horizontal="right"/>
    </xf>
    <xf numFmtId="3" fontId="6" fillId="0" borderId="29" xfId="0" applyNumberFormat="1" applyFont="1" applyBorder="1" applyAlignment="1">
      <alignment horizontal="right"/>
    </xf>
    <xf numFmtId="0" fontId="6" fillId="0" borderId="1" xfId="0" applyFont="1" applyBorder="1"/>
    <xf numFmtId="0" fontId="6" fillId="0" borderId="21" xfId="0" applyFont="1" applyBorder="1"/>
    <xf numFmtId="0" fontId="6" fillId="0" borderId="6" xfId="0" applyFont="1" applyBorder="1"/>
    <xf numFmtId="9" fontId="6" fillId="4" borderId="6" xfId="2" applyFont="1" applyFill="1" applyBorder="1" applyAlignment="1">
      <alignment horizontal="center"/>
    </xf>
    <xf numFmtId="164" fontId="6" fillId="4" borderId="7" xfId="1" applyNumberFormat="1" applyFont="1" applyFill="1" applyBorder="1" applyAlignment="1">
      <alignment horizontal="center"/>
    </xf>
    <xf numFmtId="164" fontId="6" fillId="0" borderId="9" xfId="1" applyNumberFormat="1" applyFont="1" applyBorder="1" applyAlignment="1">
      <alignment horizontal="center"/>
    </xf>
    <xf numFmtId="9" fontId="6" fillId="0" borderId="9" xfId="2" applyFont="1" applyBorder="1" applyAlignment="1">
      <alignment horizontal="center"/>
    </xf>
    <xf numFmtId="3" fontId="6" fillId="0" borderId="6" xfId="0" applyNumberFormat="1" applyFont="1" applyBorder="1" applyAlignment="1">
      <alignment horizontal="center"/>
    </xf>
    <xf numFmtId="9" fontId="6" fillId="0" borderId="6" xfId="2" applyFont="1" applyBorder="1" applyAlignment="1">
      <alignment horizontal="center"/>
    </xf>
    <xf numFmtId="9" fontId="6" fillId="0" borderId="30" xfId="2" applyFont="1" applyBorder="1" applyAlignment="1">
      <alignment horizontal="center"/>
    </xf>
    <xf numFmtId="3" fontId="6" fillId="0" borderId="6" xfId="0" applyNumberFormat="1" applyFont="1" applyBorder="1" applyAlignment="1">
      <alignment horizontal="right"/>
    </xf>
    <xf numFmtId="3" fontId="6" fillId="0" borderId="9" xfId="0" applyNumberFormat="1" applyFont="1" applyBorder="1" applyAlignment="1">
      <alignment horizontal="right"/>
    </xf>
    <xf numFmtId="3" fontId="6" fillId="0" borderId="6" xfId="0" applyNumberFormat="1" applyFont="1" applyFill="1" applyBorder="1" applyAlignment="1">
      <alignment horizontal="right"/>
    </xf>
    <xf numFmtId="37" fontId="6" fillId="0" borderId="31" xfId="0" applyNumberFormat="1" applyFont="1" applyFill="1" applyBorder="1" applyAlignment="1"/>
    <xf numFmtId="0" fontId="6" fillId="0" borderId="6" xfId="0" applyFont="1" applyFill="1" applyBorder="1" applyAlignment="1"/>
    <xf numFmtId="1" fontId="6" fillId="0" borderId="9" xfId="2" applyNumberFormat="1" applyFont="1" applyBorder="1" applyAlignment="1">
      <alignment horizontal="right"/>
    </xf>
    <xf numFmtId="0" fontId="6" fillId="0" borderId="31" xfId="0" applyFont="1" applyFill="1" applyBorder="1" applyAlignment="1"/>
    <xf numFmtId="3" fontId="6" fillId="0" borderId="9" xfId="2" applyNumberFormat="1" applyFont="1" applyBorder="1" applyAlignment="1">
      <alignment horizontal="right"/>
    </xf>
    <xf numFmtId="0" fontId="7" fillId="0" borderId="31" xfId="0" applyFont="1" applyFill="1" applyBorder="1" applyAlignment="1"/>
    <xf numFmtId="0" fontId="7" fillId="0" borderId="6" xfId="0" applyFont="1" applyFill="1" applyBorder="1" applyAlignment="1"/>
    <xf numFmtId="0" fontId="7" fillId="4" borderId="6" xfId="0" applyFont="1" applyFill="1" applyBorder="1" applyAlignment="1">
      <alignment horizontal="center" wrapText="1"/>
    </xf>
    <xf numFmtId="0" fontId="7" fillId="4" borderId="30" xfId="0" applyFont="1" applyFill="1" applyBorder="1" applyAlignment="1">
      <alignment horizontal="center" wrapText="1"/>
    </xf>
    <xf numFmtId="0" fontId="7" fillId="4" borderId="8" xfId="0" applyFont="1" applyFill="1" applyBorder="1" applyAlignment="1">
      <alignment horizontal="center" wrapText="1"/>
    </xf>
    <xf numFmtId="0" fontId="7" fillId="4" borderId="6" xfId="0" applyNumberFormat="1" applyFont="1" applyFill="1" applyBorder="1" applyAlignment="1">
      <alignment horizontal="center" wrapText="1"/>
    </xf>
    <xf numFmtId="0" fontId="7" fillId="4" borderId="31" xfId="0" applyNumberFormat="1" applyFont="1" applyFill="1" applyBorder="1" applyAlignment="1">
      <alignment horizontal="center" wrapText="1"/>
    </xf>
    <xf numFmtId="0" fontId="7" fillId="0" borderId="6" xfId="0" applyNumberFormat="1" applyFont="1" applyFill="1" applyBorder="1" applyAlignment="1">
      <alignment horizontal="center"/>
    </xf>
    <xf numFmtId="0" fontId="25" fillId="0" borderId="0" xfId="0" applyFont="1" applyFill="1" applyAlignment="1" applyProtection="1"/>
    <xf numFmtId="37" fontId="2" fillId="4" borderId="32" xfId="0" applyNumberFormat="1" applyFont="1" applyFill="1" applyBorder="1" applyAlignment="1" applyProtection="1"/>
    <xf numFmtId="37" fontId="2" fillId="0" borderId="29" xfId="0" applyNumberFormat="1" applyFont="1" applyFill="1" applyBorder="1" applyAlignment="1" applyProtection="1"/>
    <xf numFmtId="37" fontId="6" fillId="0" borderId="29" xfId="0" applyNumberFormat="1" applyFont="1" applyFill="1" applyBorder="1" applyAlignment="1" applyProtection="1"/>
    <xf numFmtId="0" fontId="17" fillId="0" borderId="0" xfId="0" applyFont="1" applyFill="1" applyAlignment="1" applyProtection="1">
      <alignment horizontal="center"/>
    </xf>
    <xf numFmtId="0" fontId="17" fillId="0" borderId="0" xfId="0" applyFont="1" applyFill="1" applyAlignment="1" applyProtection="1">
      <alignment horizontal="center"/>
    </xf>
    <xf numFmtId="0" fontId="17" fillId="0" borderId="0" xfId="0" applyFont="1" applyFill="1" applyAlignment="1" applyProtection="1">
      <alignment horizontal="center"/>
    </xf>
    <xf numFmtId="0" fontId="18" fillId="0" borderId="0" xfId="0" applyFont="1" applyAlignment="1">
      <alignment horizontal="center"/>
    </xf>
    <xf numFmtId="0" fontId="17" fillId="0" borderId="0" xfId="0" applyFont="1" applyFill="1" applyAlignment="1" applyProtection="1">
      <alignment horizontal="center"/>
    </xf>
    <xf numFmtId="0" fontId="19" fillId="0" borderId="0" xfId="0" applyFont="1" applyFill="1" applyAlignment="1" applyProtection="1">
      <alignment horizontal="center"/>
    </xf>
    <xf numFmtId="166" fontId="18" fillId="0" borderId="0" xfId="0" applyNumberFormat="1" applyFont="1" applyAlignment="1">
      <alignment horizontal="center"/>
    </xf>
    <xf numFmtId="0" fontId="18" fillId="0" borderId="0" xfId="0" applyFont="1" applyFill="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topLeftCell="A74" zoomScale="50" zoomScaleNormal="50" zoomScaleSheetLayoutView="65" workbookViewId="0">
      <selection activeCell="B111" sqref="B111"/>
    </sheetView>
  </sheetViews>
  <sheetFormatPr defaultRowHeight="20.25" x14ac:dyDescent="0.3"/>
  <cols>
    <col min="1" max="1" width="37.85546875" customWidth="1"/>
    <col min="2" max="7" width="13.28515625" customWidth="1"/>
    <col min="8" max="8" width="14.42578125" customWidth="1"/>
    <col min="9" max="9" width="14.85546875" customWidth="1"/>
    <col min="10" max="11" width="13.28515625" customWidth="1"/>
    <col min="12" max="12" width="11.28515625" customWidth="1"/>
    <col min="13" max="16" width="13.28515625" customWidth="1"/>
    <col min="17" max="17" width="14.42578125" bestFit="1" customWidth="1"/>
    <col min="18" max="18" width="12.42578125" customWidth="1"/>
    <col min="19" max="19" width="14.7109375" style="1" bestFit="1" customWidth="1"/>
    <col min="20" max="20" width="13.28515625" style="1" bestFit="1" customWidth="1"/>
  </cols>
  <sheetData>
    <row r="1" spans="1:18" ht="20.25" customHeight="1" x14ac:dyDescent="0.3">
      <c r="A1" s="160" t="s">
        <v>44</v>
      </c>
      <c r="B1" s="160"/>
      <c r="C1" s="160"/>
      <c r="D1" s="160"/>
      <c r="E1" s="160"/>
      <c r="F1" s="160"/>
      <c r="G1" s="160"/>
      <c r="H1" s="160"/>
      <c r="I1" s="160"/>
      <c r="J1" s="160"/>
      <c r="K1" s="160"/>
      <c r="L1" s="160"/>
      <c r="M1" s="160"/>
      <c r="N1" s="160"/>
      <c r="O1" s="160"/>
      <c r="P1" s="160"/>
      <c r="Q1" s="160"/>
      <c r="R1" s="160"/>
    </row>
    <row r="2" spans="1:18" ht="20.25" customHeight="1" x14ac:dyDescent="0.3">
      <c r="A2" s="161">
        <v>42278</v>
      </c>
      <c r="B2" s="161"/>
      <c r="C2" s="161"/>
      <c r="D2" s="161"/>
      <c r="E2" s="161"/>
      <c r="F2" s="161"/>
      <c r="G2" s="161"/>
      <c r="H2" s="161"/>
      <c r="I2" s="161"/>
      <c r="J2" s="161"/>
      <c r="K2" s="161"/>
      <c r="L2" s="161"/>
      <c r="M2" s="161"/>
      <c r="N2" s="161"/>
      <c r="O2" s="161"/>
      <c r="P2" s="161"/>
      <c r="Q2" s="161"/>
      <c r="R2" s="161"/>
    </row>
    <row r="3" spans="1:18" ht="20.25" customHeight="1" x14ac:dyDescent="0.3">
      <c r="A3" s="159" t="s">
        <v>43</v>
      </c>
      <c r="B3" s="159"/>
      <c r="C3" s="159"/>
      <c r="D3" s="159"/>
      <c r="E3" s="159"/>
      <c r="F3" s="159"/>
      <c r="G3" s="159"/>
      <c r="H3" s="159"/>
      <c r="I3" s="159"/>
      <c r="J3" s="159"/>
      <c r="K3" s="159"/>
      <c r="L3" s="159"/>
      <c r="M3" s="159"/>
      <c r="N3" s="159"/>
      <c r="O3" s="159"/>
      <c r="P3" s="159"/>
      <c r="Q3" s="159"/>
      <c r="R3" s="159"/>
    </row>
    <row r="4" spans="1:18" ht="20.25" customHeight="1" x14ac:dyDescent="0.3">
      <c r="A4" s="54"/>
      <c r="B4" s="54"/>
      <c r="C4" s="54"/>
      <c r="D4" s="54"/>
      <c r="E4" s="54"/>
      <c r="F4" s="54"/>
      <c r="G4" s="54"/>
      <c r="H4" s="54"/>
      <c r="I4" s="54"/>
      <c r="J4" s="54"/>
      <c r="K4" s="54"/>
      <c r="L4" s="54"/>
      <c r="M4" s="54"/>
      <c r="N4" s="54"/>
      <c r="O4" s="54"/>
      <c r="P4" s="54"/>
      <c r="Q4" s="54"/>
      <c r="R4" s="54"/>
    </row>
    <row r="5" spans="1:18" ht="20.25" customHeight="1" x14ac:dyDescent="0.3">
      <c r="A5" s="49"/>
      <c r="B5" s="53" t="s">
        <v>42</v>
      </c>
      <c r="C5" s="51"/>
      <c r="D5" s="49"/>
      <c r="E5" s="51"/>
      <c r="F5" s="51"/>
      <c r="G5" s="52"/>
      <c r="H5" s="52"/>
      <c r="I5" s="52"/>
      <c r="J5" s="52"/>
      <c r="K5" s="52"/>
      <c r="L5" s="51"/>
      <c r="M5" s="51"/>
      <c r="N5" s="51"/>
      <c r="O5" s="51"/>
      <c r="P5" s="49"/>
      <c r="Q5" s="50"/>
    </row>
    <row r="6" spans="1:18" s="1" customFormat="1" ht="19.5" customHeight="1" x14ac:dyDescent="0.3">
      <c r="A6" s="49"/>
      <c r="B6" s="47">
        <v>1</v>
      </c>
      <c r="C6" s="47">
        <v>3</v>
      </c>
      <c r="D6" s="47">
        <v>5</v>
      </c>
      <c r="E6" s="47">
        <v>7</v>
      </c>
      <c r="F6" s="47">
        <v>9</v>
      </c>
      <c r="G6" s="48">
        <v>11</v>
      </c>
      <c r="H6" s="48">
        <v>29</v>
      </c>
      <c r="I6" s="48">
        <v>13</v>
      </c>
      <c r="J6" s="48">
        <v>15</v>
      </c>
      <c r="K6" s="48">
        <v>17</v>
      </c>
      <c r="L6" s="47">
        <v>19</v>
      </c>
      <c r="M6" s="47">
        <v>21</v>
      </c>
      <c r="N6" s="47">
        <v>23</v>
      </c>
      <c r="O6" s="47">
        <v>25</v>
      </c>
      <c r="P6" s="47">
        <v>27</v>
      </c>
      <c r="Q6" s="46" t="s">
        <v>41</v>
      </c>
      <c r="R6" s="45" t="s">
        <v>40</v>
      </c>
    </row>
    <row r="7" spans="1:18" s="1" customFormat="1" ht="19.5" customHeight="1" x14ac:dyDescent="0.3">
      <c r="A7" s="44" t="s">
        <v>39</v>
      </c>
      <c r="B7" s="40" t="s">
        <v>38</v>
      </c>
      <c r="C7" s="40" t="s">
        <v>37</v>
      </c>
      <c r="D7" s="40" t="s">
        <v>36</v>
      </c>
      <c r="E7" s="40" t="s">
        <v>35</v>
      </c>
      <c r="F7" s="40" t="s">
        <v>34</v>
      </c>
      <c r="G7" s="40" t="s">
        <v>33</v>
      </c>
      <c r="H7" s="43" t="s">
        <v>32</v>
      </c>
      <c r="I7" s="40" t="s">
        <v>31</v>
      </c>
      <c r="J7" s="40" t="s">
        <v>30</v>
      </c>
      <c r="K7" s="40" t="s">
        <v>29</v>
      </c>
      <c r="L7" s="40" t="s">
        <v>28</v>
      </c>
      <c r="M7" s="40" t="s">
        <v>27</v>
      </c>
      <c r="N7" s="40" t="s">
        <v>26</v>
      </c>
      <c r="O7" s="40" t="s">
        <v>25</v>
      </c>
      <c r="P7" s="42" t="s">
        <v>24</v>
      </c>
      <c r="Q7" s="41" t="s">
        <v>23</v>
      </c>
      <c r="R7" s="40" t="s">
        <v>22</v>
      </c>
    </row>
    <row r="8" spans="1:18" s="1" customFormat="1" ht="19.5" customHeight="1" x14ac:dyDescent="0.3">
      <c r="A8" s="31" t="s">
        <v>21</v>
      </c>
      <c r="B8" s="37"/>
      <c r="C8" s="37"/>
      <c r="D8" s="37"/>
      <c r="E8" s="37"/>
      <c r="F8" s="37"/>
      <c r="G8" s="37"/>
      <c r="H8" s="39"/>
      <c r="I8" s="38">
        <v>79111</v>
      </c>
      <c r="J8" s="38"/>
      <c r="K8" s="38"/>
      <c r="L8" s="38">
        <v>24929</v>
      </c>
      <c r="M8" s="37"/>
      <c r="N8" s="37"/>
      <c r="O8" s="37"/>
      <c r="P8" s="37"/>
      <c r="Q8" s="22">
        <f t="shared" ref="Q8:Q21" si="0">SUM(B8:P8)</f>
        <v>104040</v>
      </c>
      <c r="R8" s="21">
        <f>IF(Q8=0,0,(Q8/Q22))</f>
        <v>7.0627432824513503E-2</v>
      </c>
    </row>
    <row r="9" spans="1:18" s="1" customFormat="1" ht="19.5" customHeight="1" x14ac:dyDescent="0.3">
      <c r="A9" s="31" t="s">
        <v>20</v>
      </c>
      <c r="B9" s="33">
        <v>3298</v>
      </c>
      <c r="C9" s="33"/>
      <c r="D9" s="33">
        <v>9562</v>
      </c>
      <c r="E9" s="33">
        <v>5615</v>
      </c>
      <c r="F9" s="33"/>
      <c r="G9" s="33"/>
      <c r="H9" s="36"/>
      <c r="I9" s="33">
        <v>91477</v>
      </c>
      <c r="J9" s="33">
        <v>35119</v>
      </c>
      <c r="K9" s="33">
        <v>10941</v>
      </c>
      <c r="L9" s="33">
        <v>43278</v>
      </c>
      <c r="M9" s="33">
        <v>29287</v>
      </c>
      <c r="N9" s="32"/>
      <c r="O9" s="32"/>
      <c r="P9" s="32"/>
      <c r="Q9" s="22">
        <f t="shared" si="0"/>
        <v>228577</v>
      </c>
      <c r="R9" s="21">
        <f>IF(Q9=0,0,(Q9/Q22))</f>
        <v>0.1551692302261517</v>
      </c>
    </row>
    <row r="10" spans="1:18" s="1" customFormat="1" ht="19.5" customHeight="1" x14ac:dyDescent="0.3">
      <c r="A10" s="31" t="s">
        <v>19</v>
      </c>
      <c r="B10" s="27"/>
      <c r="C10" s="27"/>
      <c r="D10" s="27"/>
      <c r="E10" s="27"/>
      <c r="F10" s="27"/>
      <c r="G10" s="27"/>
      <c r="H10" s="28"/>
      <c r="I10" s="30">
        <v>63282</v>
      </c>
      <c r="J10" s="27"/>
      <c r="K10" s="27"/>
      <c r="L10" s="27"/>
      <c r="M10" s="27"/>
      <c r="N10" s="27"/>
      <c r="O10" s="27"/>
      <c r="P10" s="24"/>
      <c r="Q10" s="22">
        <f t="shared" si="0"/>
        <v>63282</v>
      </c>
      <c r="R10" s="21">
        <f>IF(Q10=0,0,(Q10/Q22))</f>
        <v>4.2958911995394693E-2</v>
      </c>
    </row>
    <row r="11" spans="1:18" s="1" customFormat="1" ht="20.100000000000001" customHeight="1" x14ac:dyDescent="0.3">
      <c r="A11" s="31" t="s">
        <v>18</v>
      </c>
      <c r="B11" s="27"/>
      <c r="C11" s="27"/>
      <c r="D11" s="27"/>
      <c r="E11" s="27"/>
      <c r="F11" s="27"/>
      <c r="G11" s="27"/>
      <c r="H11" s="35"/>
      <c r="I11" s="30">
        <v>83048</v>
      </c>
      <c r="J11" s="27"/>
      <c r="K11" s="27"/>
      <c r="L11" s="27"/>
      <c r="M11" s="27"/>
      <c r="N11" s="27"/>
      <c r="O11" s="27"/>
      <c r="P11" s="24"/>
      <c r="Q11" s="22">
        <f t="shared" si="0"/>
        <v>83048</v>
      </c>
      <c r="R11" s="21">
        <f>IF(Q11=0,0,(Q11/Q22))</f>
        <v>5.6377038073915774E-2</v>
      </c>
    </row>
    <row r="12" spans="1:18" s="1" customFormat="1" ht="20.100000000000001" customHeight="1" x14ac:dyDescent="0.3">
      <c r="A12" s="31" t="s">
        <v>17</v>
      </c>
      <c r="B12" s="27"/>
      <c r="C12" s="27"/>
      <c r="D12" s="27"/>
      <c r="E12" s="27"/>
      <c r="F12" s="27"/>
      <c r="G12" s="27"/>
      <c r="H12" s="35"/>
      <c r="I12" s="30">
        <v>297286</v>
      </c>
      <c r="J12" s="27"/>
      <c r="K12" s="27"/>
      <c r="L12" s="30">
        <v>38660</v>
      </c>
      <c r="M12" s="27"/>
      <c r="N12" s="27"/>
      <c r="O12" s="27"/>
      <c r="P12" s="24"/>
      <c r="Q12" s="22">
        <f t="shared" si="0"/>
        <v>335946</v>
      </c>
      <c r="R12" s="21">
        <f>IF(Q12=0,0,(Q12/Q22))</f>
        <v>0.22805655082337575</v>
      </c>
    </row>
    <row r="13" spans="1:18" s="1" customFormat="1" ht="20.100000000000001" customHeight="1" x14ac:dyDescent="0.3">
      <c r="A13" s="31" t="s">
        <v>16</v>
      </c>
      <c r="B13" s="27"/>
      <c r="C13" s="27"/>
      <c r="D13" s="27"/>
      <c r="E13" s="27"/>
      <c r="F13" s="27"/>
      <c r="G13" s="27"/>
      <c r="H13" s="35"/>
      <c r="I13" s="30">
        <v>59060</v>
      </c>
      <c r="J13" s="27"/>
      <c r="K13" s="27"/>
      <c r="L13" s="27"/>
      <c r="M13" s="27"/>
      <c r="N13" s="27"/>
      <c r="O13" s="27"/>
      <c r="P13" s="24"/>
      <c r="Q13" s="22">
        <f t="shared" si="0"/>
        <v>59060</v>
      </c>
      <c r="R13" s="21">
        <f>IF(Q13=0,0,(Q13/Q22))</f>
        <v>4.0092812212762084E-2</v>
      </c>
    </row>
    <row r="14" spans="1:18" s="1" customFormat="1" ht="20.100000000000001" customHeight="1" x14ac:dyDescent="0.3">
      <c r="A14" s="31" t="s">
        <v>15</v>
      </c>
      <c r="B14" s="33">
        <v>2325</v>
      </c>
      <c r="C14" s="33">
        <v>15658</v>
      </c>
      <c r="D14" s="33">
        <v>10002</v>
      </c>
      <c r="E14" s="33"/>
      <c r="F14" s="33">
        <v>5565</v>
      </c>
      <c r="G14" s="33">
        <v>936</v>
      </c>
      <c r="H14" s="34">
        <v>2791</v>
      </c>
      <c r="I14" s="33">
        <v>171506</v>
      </c>
      <c r="J14" s="33">
        <v>21418</v>
      </c>
      <c r="K14" s="33">
        <v>7169</v>
      </c>
      <c r="L14" s="33">
        <v>72437</v>
      </c>
      <c r="M14" s="33"/>
      <c r="N14" s="33">
        <v>9544</v>
      </c>
      <c r="O14" s="33">
        <v>25754</v>
      </c>
      <c r="P14" s="33">
        <v>48648</v>
      </c>
      <c r="Q14" s="22">
        <f t="shared" si="0"/>
        <v>393753</v>
      </c>
      <c r="R14" s="21">
        <f>IF(Q14=0,0,(Q14/Q22))</f>
        <v>0.26729876544550812</v>
      </c>
    </row>
    <row r="15" spans="1:18" s="1" customFormat="1" ht="20.100000000000001" customHeight="1" x14ac:dyDescent="0.3">
      <c r="A15" s="31" t="s">
        <v>14</v>
      </c>
      <c r="B15" s="32"/>
      <c r="C15" s="33">
        <v>16934</v>
      </c>
      <c r="D15" s="33"/>
      <c r="E15" s="33">
        <v>4446</v>
      </c>
      <c r="F15" s="33">
        <v>3167</v>
      </c>
      <c r="G15" s="33">
        <v>576</v>
      </c>
      <c r="H15" s="34">
        <v>1154</v>
      </c>
      <c r="I15" s="33"/>
      <c r="J15" s="33"/>
      <c r="K15" s="33"/>
      <c r="L15" s="33">
        <v>42324</v>
      </c>
      <c r="M15" s="33">
        <v>23021</v>
      </c>
      <c r="N15" s="33">
        <v>9188</v>
      </c>
      <c r="O15" s="33">
        <v>15946</v>
      </c>
      <c r="P15" s="33">
        <v>16358</v>
      </c>
      <c r="Q15" s="22">
        <f t="shared" si="0"/>
        <v>133114</v>
      </c>
      <c r="R15" s="21">
        <f>IF(Q15=0,0,(Q15/Q22))</f>
        <v>9.0364283861998185E-2</v>
      </c>
    </row>
    <row r="16" spans="1:18" s="1" customFormat="1" ht="20.100000000000001" customHeight="1" x14ac:dyDescent="0.3">
      <c r="A16" s="31" t="s">
        <v>13</v>
      </c>
      <c r="B16" s="33">
        <v>45</v>
      </c>
      <c r="C16" s="33">
        <v>353</v>
      </c>
      <c r="D16" s="33">
        <v>211</v>
      </c>
      <c r="E16" s="33">
        <v>102</v>
      </c>
      <c r="F16" s="33">
        <v>83</v>
      </c>
      <c r="G16" s="33">
        <v>15</v>
      </c>
      <c r="H16" s="34">
        <v>32</v>
      </c>
      <c r="I16" s="33">
        <v>10498</v>
      </c>
      <c r="J16" s="33">
        <v>449</v>
      </c>
      <c r="K16" s="33">
        <v>184</v>
      </c>
      <c r="L16" s="33">
        <v>2906</v>
      </c>
      <c r="M16" s="33">
        <v>556</v>
      </c>
      <c r="N16" s="32">
        <v>248</v>
      </c>
      <c r="O16" s="32">
        <v>388</v>
      </c>
      <c r="P16" s="32">
        <v>812</v>
      </c>
      <c r="Q16" s="22">
        <f t="shared" si="0"/>
        <v>16882</v>
      </c>
      <c r="R16" s="21">
        <f>IF(Q16=0,0,(Q16/Q22))</f>
        <v>1.1460326037518618E-2</v>
      </c>
    </row>
    <row r="17" spans="1:20" ht="20.100000000000001" customHeight="1" x14ac:dyDescent="0.3">
      <c r="A17" s="31" t="s">
        <v>12</v>
      </c>
      <c r="B17" s="27">
        <v>19</v>
      </c>
      <c r="C17" s="27"/>
      <c r="D17" s="27">
        <v>40</v>
      </c>
      <c r="E17" s="27"/>
      <c r="F17" s="27"/>
      <c r="G17" s="27"/>
      <c r="H17" s="28"/>
      <c r="I17" s="30">
        <v>22</v>
      </c>
      <c r="J17" s="27"/>
      <c r="K17" s="27">
        <v>46</v>
      </c>
      <c r="L17" s="27">
        <v>25</v>
      </c>
      <c r="M17" s="27">
        <v>11</v>
      </c>
      <c r="N17" s="27"/>
      <c r="O17" s="27"/>
      <c r="P17" s="24"/>
      <c r="Q17" s="22">
        <f t="shared" si="0"/>
        <v>163</v>
      </c>
      <c r="R17" s="21">
        <f>IF(Q17=0,0,(Q17/Q22))</f>
        <v>1.1065236015374569E-4</v>
      </c>
    </row>
    <row r="18" spans="1:20" ht="20.100000000000001" customHeight="1" x14ac:dyDescent="0.3">
      <c r="A18" s="29" t="s">
        <v>11</v>
      </c>
      <c r="B18" s="27">
        <v>40</v>
      </c>
      <c r="C18" s="27">
        <v>215</v>
      </c>
      <c r="D18" s="27">
        <v>113</v>
      </c>
      <c r="E18" s="27">
        <v>92</v>
      </c>
      <c r="F18" s="27">
        <v>80</v>
      </c>
      <c r="G18" s="27">
        <v>1</v>
      </c>
      <c r="H18" s="28">
        <v>43</v>
      </c>
      <c r="I18" s="27">
        <v>10526</v>
      </c>
      <c r="J18" s="27">
        <v>538</v>
      </c>
      <c r="K18" s="27">
        <v>128</v>
      </c>
      <c r="L18" s="27">
        <v>2889</v>
      </c>
      <c r="M18" s="27">
        <v>959</v>
      </c>
      <c r="N18" s="27">
        <v>56</v>
      </c>
      <c r="O18" s="27">
        <v>335</v>
      </c>
      <c r="P18" s="23">
        <v>276</v>
      </c>
      <c r="Q18" s="22">
        <f t="shared" si="0"/>
        <v>16291</v>
      </c>
      <c r="R18" s="21">
        <f>IF(Q18=0,0,(Q18/Q22))</f>
        <v>1.1059126375856878E-2</v>
      </c>
    </row>
    <row r="19" spans="1:20" ht="20.100000000000001" customHeight="1" x14ac:dyDescent="0.3">
      <c r="A19" s="26" t="s">
        <v>10</v>
      </c>
      <c r="B19" s="24"/>
      <c r="C19" s="24"/>
      <c r="D19" s="24"/>
      <c r="E19" s="24"/>
      <c r="F19" s="24"/>
      <c r="G19" s="24"/>
      <c r="H19" s="25"/>
      <c r="I19" s="24">
        <v>19748</v>
      </c>
      <c r="J19" s="24"/>
      <c r="K19" s="24"/>
      <c r="L19" s="24"/>
      <c r="M19" s="24"/>
      <c r="N19" s="24"/>
      <c r="O19" s="24"/>
      <c r="P19" s="23"/>
      <c r="Q19" s="22">
        <f t="shared" si="0"/>
        <v>19748</v>
      </c>
      <c r="R19" s="21">
        <f>IF(Q19=0,0,(Q19/Q22))</f>
        <v>1.3405906799485704E-2</v>
      </c>
    </row>
    <row r="20" spans="1:20" ht="20.100000000000001" customHeight="1" x14ac:dyDescent="0.3">
      <c r="A20" s="26" t="s">
        <v>81</v>
      </c>
      <c r="B20" s="24">
        <v>201</v>
      </c>
      <c r="C20" s="24"/>
      <c r="D20" s="24">
        <v>724</v>
      </c>
      <c r="E20" s="24">
        <v>341</v>
      </c>
      <c r="F20" s="24"/>
      <c r="G20" s="24"/>
      <c r="H20" s="25"/>
      <c r="I20" s="24"/>
      <c r="J20" s="24">
        <v>1913</v>
      </c>
      <c r="K20" s="24">
        <v>543</v>
      </c>
      <c r="L20" s="24"/>
      <c r="M20" s="24"/>
      <c r="N20" s="24"/>
      <c r="O20" s="24">
        <v>1865</v>
      </c>
      <c r="P20" s="23"/>
      <c r="Q20" s="22">
        <f t="shared" si="0"/>
        <v>5587</v>
      </c>
      <c r="R20" s="21">
        <f>IF(Q20=0,0,(Q20/Q23))</f>
        <v>1.9411640035161232E-2</v>
      </c>
    </row>
    <row r="21" spans="1:20" ht="20.100000000000001" customHeight="1" thickBot="1" x14ac:dyDescent="0.35">
      <c r="A21" s="26" t="s">
        <v>82</v>
      </c>
      <c r="B21" s="153"/>
      <c r="C21" s="153">
        <v>716</v>
      </c>
      <c r="D21" s="153"/>
      <c r="E21" s="153"/>
      <c r="F21" s="153">
        <v>170</v>
      </c>
      <c r="G21" s="153">
        <v>21</v>
      </c>
      <c r="H21" s="154">
        <v>66</v>
      </c>
      <c r="I21" s="153"/>
      <c r="J21" s="153"/>
      <c r="K21" s="153"/>
      <c r="L21" s="153">
        <v>10566</v>
      </c>
      <c r="M21" s="153">
        <v>1020</v>
      </c>
      <c r="N21" s="153">
        <v>189</v>
      </c>
      <c r="O21" s="153"/>
      <c r="P21" s="153">
        <v>843</v>
      </c>
      <c r="Q21" s="152">
        <f t="shared" si="0"/>
        <v>13591</v>
      </c>
      <c r="R21" s="21">
        <f>IF(Q21=0,0,(Q21/Q24))</f>
        <v>7.7182166609214954E-3</v>
      </c>
    </row>
    <row r="22" spans="1:20" ht="20.100000000000001" customHeight="1" thickTop="1" thickBot="1" x14ac:dyDescent="0.35">
      <c r="A22" s="20" t="s">
        <v>9</v>
      </c>
      <c r="B22" s="19">
        <f>SUM(B8:B21)</f>
        <v>5928</v>
      </c>
      <c r="C22" s="19">
        <f>SUM(C8:C21)</f>
        <v>33876</v>
      </c>
      <c r="D22" s="19">
        <f t="shared" ref="D22:P22" si="1">SUM(D8:D21)</f>
        <v>20652</v>
      </c>
      <c r="E22" s="19">
        <f t="shared" si="1"/>
        <v>10596</v>
      </c>
      <c r="F22" s="19">
        <f t="shared" si="1"/>
        <v>9065</v>
      </c>
      <c r="G22" s="19">
        <f t="shared" si="1"/>
        <v>1549</v>
      </c>
      <c r="H22" s="19">
        <f t="shared" si="1"/>
        <v>4086</v>
      </c>
      <c r="I22" s="19">
        <f t="shared" si="1"/>
        <v>885564</v>
      </c>
      <c r="J22" s="19">
        <f t="shared" si="1"/>
        <v>59437</v>
      </c>
      <c r="K22" s="19">
        <f t="shared" si="1"/>
        <v>19011</v>
      </c>
      <c r="L22" s="19">
        <f t="shared" si="1"/>
        <v>238014</v>
      </c>
      <c r="M22" s="19">
        <f t="shared" si="1"/>
        <v>54854</v>
      </c>
      <c r="N22" s="19">
        <f t="shared" si="1"/>
        <v>19225</v>
      </c>
      <c r="O22" s="19">
        <f t="shared" si="1"/>
        <v>44288</v>
      </c>
      <c r="P22" s="19">
        <f t="shared" si="1"/>
        <v>66937</v>
      </c>
      <c r="Q22" s="18">
        <f>SUM(Q8:Q21)</f>
        <v>1473082</v>
      </c>
      <c r="R22" s="17">
        <f>SUM(R8:R19)</f>
        <v>0.98698103703663476</v>
      </c>
    </row>
    <row r="23" spans="1:20" ht="20.100000000000001" customHeight="1" x14ac:dyDescent="0.3">
      <c r="A23" s="11" t="s">
        <v>8</v>
      </c>
      <c r="B23" s="16" t="s">
        <v>7</v>
      </c>
      <c r="C23" s="15">
        <v>115495</v>
      </c>
      <c r="D23" s="12" t="s">
        <v>6</v>
      </c>
      <c r="E23" s="14">
        <f>4150+1294+75+20+0</f>
        <v>5539</v>
      </c>
      <c r="F23" s="13" t="s">
        <v>5</v>
      </c>
      <c r="G23" s="12">
        <v>5637</v>
      </c>
      <c r="H23" s="12" t="s">
        <v>4</v>
      </c>
      <c r="I23" s="12">
        <v>115052</v>
      </c>
      <c r="M23" s="12"/>
      <c r="N23" s="13"/>
      <c r="O23" s="13" t="s">
        <v>3</v>
      </c>
      <c r="P23" s="12">
        <f>27842+18252</f>
        <v>46094</v>
      </c>
      <c r="Q23" s="6">
        <f>C23+E23+G23+I23+P23</f>
        <v>287817</v>
      </c>
    </row>
    <row r="24" spans="1:20" ht="20.100000000000001" customHeight="1" thickBot="1" x14ac:dyDescent="0.35">
      <c r="A24" s="11" t="s">
        <v>2</v>
      </c>
      <c r="B24" s="6"/>
      <c r="C24" s="6"/>
      <c r="D24" s="3"/>
      <c r="E24" s="5"/>
      <c r="F24" s="3"/>
      <c r="G24" s="3"/>
      <c r="H24" s="4"/>
      <c r="I24" s="3"/>
      <c r="J24" s="3"/>
      <c r="K24" s="3"/>
      <c r="L24" s="3"/>
      <c r="M24" s="3"/>
      <c r="N24" s="3"/>
      <c r="O24" s="3"/>
      <c r="P24" s="3"/>
      <c r="Q24" s="10">
        <f>SUM(Q22:Q23)</f>
        <v>1760899</v>
      </c>
    </row>
    <row r="25" spans="1:20" ht="20.25" customHeight="1" thickTop="1" x14ac:dyDescent="0.3">
      <c r="A25" s="9" t="s">
        <v>1</v>
      </c>
      <c r="B25" s="7">
        <v>6463</v>
      </c>
    </row>
    <row r="26" spans="1:20" ht="20.25" customHeight="1" x14ac:dyDescent="0.3">
      <c r="A26" s="8" t="s">
        <v>0</v>
      </c>
      <c r="B26" s="7">
        <v>1164</v>
      </c>
      <c r="C26" s="6"/>
      <c r="D26" s="3"/>
      <c r="E26" s="5"/>
      <c r="F26" s="3"/>
      <c r="G26" s="3"/>
      <c r="H26" s="4"/>
      <c r="I26" s="3"/>
      <c r="J26" s="3"/>
      <c r="K26" s="3"/>
      <c r="L26" s="3"/>
      <c r="M26" s="3"/>
      <c r="N26" s="3"/>
      <c r="O26" s="3"/>
      <c r="P26" s="3"/>
      <c r="Q26" s="2"/>
    </row>
    <row r="27" spans="1:20" ht="20.25" customHeight="1" x14ac:dyDescent="0.3">
      <c r="A27" s="151"/>
      <c r="B27" s="6"/>
      <c r="C27" s="6"/>
      <c r="D27" s="3"/>
      <c r="E27" s="5"/>
      <c r="F27" s="3"/>
      <c r="G27" s="3"/>
      <c r="H27" s="4"/>
      <c r="I27" s="3"/>
      <c r="J27" s="3"/>
      <c r="K27" s="3"/>
      <c r="L27" s="3"/>
      <c r="M27" s="3"/>
      <c r="N27" s="3"/>
      <c r="O27" s="3"/>
      <c r="P27" s="3"/>
      <c r="Q27" s="2"/>
    </row>
    <row r="28" spans="1:20" ht="20.25" customHeight="1" x14ac:dyDescent="0.3">
      <c r="A28" s="11"/>
      <c r="B28" s="6"/>
      <c r="C28" s="6"/>
      <c r="D28" s="3"/>
      <c r="E28" s="5"/>
      <c r="F28" s="3"/>
      <c r="G28" s="3"/>
      <c r="H28" s="4"/>
      <c r="I28" s="3"/>
      <c r="J28" s="3"/>
      <c r="K28" s="3"/>
      <c r="L28" s="3"/>
      <c r="M28" s="3"/>
      <c r="N28" s="3"/>
      <c r="O28" s="3"/>
      <c r="P28" s="3"/>
      <c r="Q28" s="2"/>
    </row>
    <row r="29" spans="1:20" ht="20.25" customHeight="1" x14ac:dyDescent="0.3">
      <c r="A29" s="11"/>
      <c r="B29" s="6"/>
      <c r="C29" s="6"/>
      <c r="D29" s="3"/>
      <c r="E29" s="5"/>
      <c r="F29" s="3"/>
      <c r="G29" s="3"/>
      <c r="H29" s="4"/>
      <c r="I29" s="3"/>
      <c r="J29" s="3"/>
      <c r="K29" s="3"/>
      <c r="L29" s="3"/>
      <c r="M29" s="3"/>
      <c r="N29" s="3"/>
      <c r="O29" s="3"/>
      <c r="P29" s="3"/>
      <c r="Q29" s="2"/>
    </row>
    <row r="30" spans="1:20" ht="20.25" customHeight="1" x14ac:dyDescent="0.3">
      <c r="A30" s="162" t="s">
        <v>80</v>
      </c>
      <c r="B30" s="162"/>
      <c r="C30" s="162"/>
      <c r="D30" s="162"/>
      <c r="E30" s="162"/>
      <c r="F30" s="162"/>
      <c r="G30" s="162"/>
      <c r="H30" s="162"/>
      <c r="I30" s="162"/>
      <c r="J30" s="162"/>
      <c r="K30" s="162"/>
      <c r="L30" s="162"/>
      <c r="M30" s="162"/>
      <c r="N30" s="162"/>
      <c r="O30" s="162"/>
      <c r="P30" s="162"/>
      <c r="Q30" s="162"/>
      <c r="R30" s="162"/>
    </row>
    <row r="31" spans="1:20" ht="20.25" customHeight="1" x14ac:dyDescent="0.3"/>
    <row r="32" spans="1:20" s="104" customFormat="1" ht="58.5" customHeight="1" x14ac:dyDescent="0.3">
      <c r="A32" s="150" t="s">
        <v>79</v>
      </c>
      <c r="B32" s="149" t="s">
        <v>21</v>
      </c>
      <c r="C32" s="149" t="s">
        <v>78</v>
      </c>
      <c r="D32" s="149" t="s">
        <v>19</v>
      </c>
      <c r="E32" s="149" t="s">
        <v>18</v>
      </c>
      <c r="F32" s="149" t="s">
        <v>17</v>
      </c>
      <c r="G32" s="145" t="s">
        <v>16</v>
      </c>
      <c r="H32" s="148" t="s">
        <v>77</v>
      </c>
      <c r="I32" s="145" t="s">
        <v>14</v>
      </c>
      <c r="J32" s="145" t="s">
        <v>76</v>
      </c>
      <c r="K32" s="146" t="s">
        <v>75</v>
      </c>
      <c r="L32" s="145" t="s">
        <v>74</v>
      </c>
      <c r="M32" s="145" t="s">
        <v>73</v>
      </c>
      <c r="N32" s="145" t="s">
        <v>72</v>
      </c>
      <c r="O32" s="146" t="s">
        <v>71</v>
      </c>
      <c r="P32" s="147" t="s">
        <v>70</v>
      </c>
      <c r="Q32" s="146" t="s">
        <v>69</v>
      </c>
      <c r="R32" s="145" t="s">
        <v>68</v>
      </c>
      <c r="S32" s="1"/>
      <c r="T32" s="1"/>
    </row>
    <row r="33" spans="1:20" s="104" customFormat="1" ht="20.25" customHeight="1" x14ac:dyDescent="0.3">
      <c r="A33" s="144" t="s">
        <v>67</v>
      </c>
      <c r="B33" s="143"/>
      <c r="C33" s="143"/>
      <c r="D33" s="143"/>
      <c r="E33" s="143"/>
      <c r="F33" s="143"/>
      <c r="G33" s="137"/>
      <c r="H33" s="137">
        <f>H14+P14</f>
        <v>51439</v>
      </c>
      <c r="I33" s="136">
        <f>H15+P15</f>
        <v>17512</v>
      </c>
      <c r="J33" s="135">
        <f t="shared" ref="J33:J40" si="2">SUM(B33:I33)</f>
        <v>68951</v>
      </c>
      <c r="K33" s="134">
        <f>IF(J33=0,0,((J33/J40)))</f>
        <v>4.9221884324895417E-2</v>
      </c>
      <c r="L33" s="132">
        <f>H16+H17+P16+P17</f>
        <v>844</v>
      </c>
      <c r="M33" s="133">
        <f t="shared" ref="M33:M39" si="3">IF(L33=0,0,(L33/L$40))</f>
        <v>4.9515987092989149E-2</v>
      </c>
      <c r="N33" s="132">
        <f>H18+P18</f>
        <v>319</v>
      </c>
      <c r="O33" s="131">
        <f t="shared" ref="O33:O39" si="4">IF(N33=0,0,(N33/N$40))</f>
        <v>1.9581363943281565E-2</v>
      </c>
      <c r="P33" s="142">
        <f>P21+H21</f>
        <v>909</v>
      </c>
      <c r="Q33" s="129">
        <f t="shared" ref="Q33:Q40" si="5">J33+L33+N33+P33</f>
        <v>71023</v>
      </c>
      <c r="R33" s="128">
        <f t="shared" ref="R33:R39" si="6">IF(Q33=0,0,(Q33/Q$40))</f>
        <v>4.8213880829444659E-2</v>
      </c>
      <c r="S33" s="1"/>
      <c r="T33" s="1"/>
    </row>
    <row r="34" spans="1:20" s="104" customFormat="1" ht="20.25" customHeight="1" x14ac:dyDescent="0.3">
      <c r="A34" s="139" t="s">
        <v>66</v>
      </c>
      <c r="B34" s="141"/>
      <c r="C34" s="138">
        <f>B9+D9+J9+K9</f>
        <v>58920</v>
      </c>
      <c r="D34" s="141"/>
      <c r="E34" s="141"/>
      <c r="F34" s="141"/>
      <c r="G34" s="137"/>
      <c r="H34" s="137">
        <f>B14+D14+J14+K14</f>
        <v>40914</v>
      </c>
      <c r="I34" s="136"/>
      <c r="J34" s="135">
        <f t="shared" si="2"/>
        <v>99834</v>
      </c>
      <c r="K34" s="134">
        <f>IF(J34=0,0,((J34/J40)))</f>
        <v>7.126825716366128E-2</v>
      </c>
      <c r="L34" s="132">
        <f>B16+B17+D16+D17+J16+J17+K16+K17</f>
        <v>994</v>
      </c>
      <c r="M34" s="133">
        <f t="shared" si="3"/>
        <v>5.8316221765913757E-2</v>
      </c>
      <c r="N34" s="132">
        <f>B18+D18+J18+K18</f>
        <v>819</v>
      </c>
      <c r="O34" s="131">
        <f t="shared" si="4"/>
        <v>5.0273156957829475E-2</v>
      </c>
      <c r="P34" s="140">
        <f>B20+D20+J20+K20</f>
        <v>3381</v>
      </c>
      <c r="Q34" s="129">
        <f t="shared" si="5"/>
        <v>105028</v>
      </c>
      <c r="R34" s="128">
        <f t="shared" si="6"/>
        <v>7.1298135473788965E-2</v>
      </c>
      <c r="S34" s="1"/>
      <c r="T34" s="1"/>
    </row>
    <row r="35" spans="1:20" s="104" customFormat="1" ht="20.25" customHeight="1" x14ac:dyDescent="0.3">
      <c r="A35" s="139" t="s">
        <v>65</v>
      </c>
      <c r="B35" s="141"/>
      <c r="C35" s="141"/>
      <c r="D35" s="141"/>
      <c r="E35" s="141"/>
      <c r="F35" s="141"/>
      <c r="G35" s="137"/>
      <c r="H35" s="137">
        <f>O14</f>
        <v>25754</v>
      </c>
      <c r="I35" s="136">
        <f>O15</f>
        <v>15946</v>
      </c>
      <c r="J35" s="135">
        <f t="shared" si="2"/>
        <v>41700</v>
      </c>
      <c r="K35" s="134">
        <f>IF(J35=0,0,((J35/J40)))</f>
        <v>2.9768278579689039E-2</v>
      </c>
      <c r="L35" s="132">
        <f>O16+O17</f>
        <v>388</v>
      </c>
      <c r="M35" s="133">
        <f t="shared" si="3"/>
        <v>2.2763273687298326E-2</v>
      </c>
      <c r="N35" s="132">
        <f>O18</f>
        <v>335</v>
      </c>
      <c r="O35" s="131">
        <f t="shared" si="4"/>
        <v>2.0563501319747098E-2</v>
      </c>
      <c r="P35" s="140">
        <f>O20</f>
        <v>1865</v>
      </c>
      <c r="Q35" s="129">
        <f t="shared" si="5"/>
        <v>44288</v>
      </c>
      <c r="R35" s="128">
        <f t="shared" si="6"/>
        <v>3.0064857217724471E-2</v>
      </c>
      <c r="S35" s="1"/>
      <c r="T35" s="1"/>
    </row>
    <row r="36" spans="1:20" s="104" customFormat="1" ht="20.25" customHeight="1" x14ac:dyDescent="0.3">
      <c r="A36" s="139" t="s">
        <v>64</v>
      </c>
      <c r="B36" s="141"/>
      <c r="C36" s="138">
        <f>E9+M9</f>
        <v>34902</v>
      </c>
      <c r="D36" s="141"/>
      <c r="E36" s="141"/>
      <c r="F36" s="141"/>
      <c r="G36" s="137"/>
      <c r="H36" s="137"/>
      <c r="I36" s="136">
        <f>E15+M15</f>
        <v>27467</v>
      </c>
      <c r="J36" s="135">
        <f t="shared" si="2"/>
        <v>62369</v>
      </c>
      <c r="K36" s="134">
        <f>IF(J36=0,0,((J36/J40)))</f>
        <v>4.4523207835410687E-2</v>
      </c>
      <c r="L36" s="132">
        <f>E16+E17+M16+M17</f>
        <v>669</v>
      </c>
      <c r="M36" s="133">
        <f t="shared" si="3"/>
        <v>3.9249046641243769E-2</v>
      </c>
      <c r="N36" s="132">
        <f>E18+M18</f>
        <v>1051</v>
      </c>
      <c r="O36" s="131">
        <f t="shared" si="4"/>
        <v>6.4514148916579708E-2</v>
      </c>
      <c r="P36" s="140">
        <f>E20+M21</f>
        <v>1361</v>
      </c>
      <c r="Q36" s="129">
        <f t="shared" si="5"/>
        <v>65450</v>
      </c>
      <c r="R36" s="128">
        <f t="shared" si="6"/>
        <v>4.4430656270323034E-2</v>
      </c>
      <c r="S36" s="1"/>
      <c r="T36" s="1"/>
    </row>
    <row r="37" spans="1:20" s="104" customFormat="1" ht="20.25" customHeight="1" x14ac:dyDescent="0.3">
      <c r="A37" s="139" t="s">
        <v>63</v>
      </c>
      <c r="B37" s="138">
        <f>L8</f>
        <v>24929</v>
      </c>
      <c r="C37" s="138">
        <f>L9</f>
        <v>43278</v>
      </c>
      <c r="D37" s="141"/>
      <c r="E37" s="141"/>
      <c r="F37" s="138">
        <f>L12</f>
        <v>38660</v>
      </c>
      <c r="G37" s="137"/>
      <c r="H37" s="137">
        <f>L14+N14</f>
        <v>81981</v>
      </c>
      <c r="I37" s="136">
        <f>L15+N15</f>
        <v>51512</v>
      </c>
      <c r="J37" s="135">
        <f t="shared" si="2"/>
        <v>240360</v>
      </c>
      <c r="K37" s="134">
        <f>IF(J37=0,0,((J37/J40)))</f>
        <v>0.17158521437443783</v>
      </c>
      <c r="L37" s="132">
        <f>L16+L17+N16+N17</f>
        <v>3179</v>
      </c>
      <c r="M37" s="133">
        <f t="shared" si="3"/>
        <v>0.18650630683484892</v>
      </c>
      <c r="N37" s="132">
        <f>L18+N18</f>
        <v>2945</v>
      </c>
      <c r="O37" s="131">
        <f t="shared" si="4"/>
        <v>0.18077466085568719</v>
      </c>
      <c r="P37" s="140">
        <f>L21+N21</f>
        <v>10755</v>
      </c>
      <c r="Q37" s="129">
        <f t="shared" si="5"/>
        <v>257239</v>
      </c>
      <c r="R37" s="128">
        <f t="shared" si="6"/>
        <v>0.17462639554349316</v>
      </c>
      <c r="S37" s="1"/>
      <c r="T37" s="1"/>
    </row>
    <row r="38" spans="1:20" s="104" customFormat="1" ht="20.25" customHeight="1" x14ac:dyDescent="0.3">
      <c r="A38" s="139" t="s">
        <v>62</v>
      </c>
      <c r="B38" s="138">
        <f>I8</f>
        <v>79111</v>
      </c>
      <c r="C38" s="138">
        <f>I9</f>
        <v>91477</v>
      </c>
      <c r="D38" s="138">
        <f>I10</f>
        <v>63282</v>
      </c>
      <c r="E38" s="138">
        <f>I11</f>
        <v>83048</v>
      </c>
      <c r="F38" s="138">
        <f>I12</f>
        <v>297286</v>
      </c>
      <c r="G38" s="137">
        <f>I13</f>
        <v>59060</v>
      </c>
      <c r="H38" s="137">
        <f>I14</f>
        <v>171506</v>
      </c>
      <c r="I38" s="136"/>
      <c r="J38" s="135">
        <f t="shared" si="2"/>
        <v>844770</v>
      </c>
      <c r="K38" s="134">
        <f>IF(J38=0,0,((J38/J40)))</f>
        <v>0.6030539255578875</v>
      </c>
      <c r="L38" s="132">
        <f>I16+I17</f>
        <v>10520</v>
      </c>
      <c r="M38" s="133">
        <f t="shared" si="3"/>
        <v>0.61718979172777944</v>
      </c>
      <c r="N38" s="132">
        <f>I18</f>
        <v>10526</v>
      </c>
      <c r="O38" s="131">
        <f t="shared" si="4"/>
        <v>0.64612362654226263</v>
      </c>
      <c r="P38" s="130">
        <f>I19</f>
        <v>19748</v>
      </c>
      <c r="Q38" s="129">
        <f t="shared" si="5"/>
        <v>885564</v>
      </c>
      <c r="R38" s="128">
        <f t="shared" si="6"/>
        <v>0.60116408998277082</v>
      </c>
      <c r="S38" s="1"/>
      <c r="T38" s="1"/>
    </row>
    <row r="39" spans="1:20" s="104" customFormat="1" ht="20.25" customHeight="1" thickBot="1" x14ac:dyDescent="0.35">
      <c r="A39" s="127" t="s">
        <v>61</v>
      </c>
      <c r="B39" s="126"/>
      <c r="C39" s="126"/>
      <c r="D39" s="126"/>
      <c r="E39" s="126"/>
      <c r="F39" s="125"/>
      <c r="G39" s="123"/>
      <c r="H39" s="123">
        <f>C14+F14+G14</f>
        <v>22159</v>
      </c>
      <c r="I39" s="124">
        <f>C15+F15+G15</f>
        <v>20677</v>
      </c>
      <c r="J39" s="123">
        <f t="shared" si="2"/>
        <v>42836</v>
      </c>
      <c r="K39" s="121">
        <f>IF(J39=0,0,((J39/J40)))</f>
        <v>3.0579232164018217E-2</v>
      </c>
      <c r="L39" s="122">
        <f>C16+C17+F16+F17+G16+G17</f>
        <v>451</v>
      </c>
      <c r="M39" s="121">
        <f t="shared" si="3"/>
        <v>2.6459372249926665E-2</v>
      </c>
      <c r="N39" s="122">
        <f>C18+F18+G18</f>
        <v>296</v>
      </c>
      <c r="O39" s="121">
        <f t="shared" si="4"/>
        <v>1.8169541464612363E-2</v>
      </c>
      <c r="P39" s="120">
        <f>C21+F21+G21</f>
        <v>907</v>
      </c>
      <c r="Q39" s="119">
        <f t="shared" si="5"/>
        <v>44490</v>
      </c>
      <c r="R39" s="118">
        <f t="shared" si="6"/>
        <v>3.0201984682454882E-2</v>
      </c>
      <c r="S39" s="1"/>
      <c r="T39" s="1"/>
    </row>
    <row r="40" spans="1:20" s="104" customFormat="1" ht="20.25" customHeight="1" thickTop="1" thickBot="1" x14ac:dyDescent="0.35">
      <c r="A40" s="117" t="s">
        <v>60</v>
      </c>
      <c r="B40" s="116">
        <f t="shared" ref="B40:I40" si="7">SUM(B33:B39)</f>
        <v>104040</v>
      </c>
      <c r="C40" s="116">
        <f t="shared" si="7"/>
        <v>228577</v>
      </c>
      <c r="D40" s="116">
        <f t="shared" si="7"/>
        <v>63282</v>
      </c>
      <c r="E40" s="116">
        <f t="shared" si="7"/>
        <v>83048</v>
      </c>
      <c r="F40" s="116">
        <f t="shared" si="7"/>
        <v>335946</v>
      </c>
      <c r="G40" s="115">
        <f t="shared" si="7"/>
        <v>59060</v>
      </c>
      <c r="H40" s="113">
        <f t="shared" si="7"/>
        <v>393753</v>
      </c>
      <c r="I40" s="114">
        <f t="shared" si="7"/>
        <v>133114</v>
      </c>
      <c r="J40" s="113">
        <f t="shared" si="2"/>
        <v>1400820</v>
      </c>
      <c r="K40" s="112">
        <f t="shared" ref="K40:P40" si="8">SUM(K33:K39)</f>
        <v>1</v>
      </c>
      <c r="L40" s="111">
        <f t="shared" si="8"/>
        <v>17045</v>
      </c>
      <c r="M40" s="109">
        <f t="shared" si="8"/>
        <v>1</v>
      </c>
      <c r="N40" s="110">
        <f t="shared" si="8"/>
        <v>16291</v>
      </c>
      <c r="O40" s="109">
        <f t="shared" si="8"/>
        <v>1</v>
      </c>
      <c r="P40" s="108">
        <f t="shared" si="8"/>
        <v>38926</v>
      </c>
      <c r="Q40" s="107">
        <f t="shared" si="5"/>
        <v>1473082</v>
      </c>
      <c r="R40" s="106">
        <f>SUM(R33:R39)</f>
        <v>1</v>
      </c>
      <c r="S40" s="1"/>
      <c r="T40" s="1"/>
    </row>
    <row r="41" spans="1:20" s="104" customFormat="1" ht="20.100000000000001" customHeight="1" x14ac:dyDescent="0.3">
      <c r="A41" s="102"/>
      <c r="B41" s="105"/>
      <c r="C41" s="105"/>
      <c r="D41"/>
      <c r="E41"/>
      <c r="F41"/>
      <c r="G41"/>
      <c r="H41"/>
      <c r="I41"/>
      <c r="J41"/>
      <c r="K41"/>
      <c r="L41"/>
      <c r="M41"/>
      <c r="N41"/>
      <c r="O41"/>
      <c r="P41"/>
      <c r="Q41"/>
      <c r="R41"/>
      <c r="S41" s="1"/>
      <c r="T41" s="1"/>
    </row>
    <row r="42" spans="1:20" ht="20.100000000000001" customHeight="1" x14ac:dyDescent="0.3">
      <c r="A42" s="102"/>
      <c r="B42" s="97"/>
      <c r="C42" s="97"/>
    </row>
    <row r="43" spans="1:20" ht="20.100000000000001" customHeight="1" x14ac:dyDescent="0.3">
      <c r="A43" s="102"/>
      <c r="B43" s="97"/>
      <c r="C43" s="97"/>
    </row>
    <row r="44" spans="1:20" ht="20.100000000000001" customHeight="1" x14ac:dyDescent="0.3">
      <c r="A44" s="102"/>
      <c r="B44" s="97"/>
      <c r="C44" s="97"/>
    </row>
    <row r="45" spans="1:20" ht="20.100000000000001" customHeight="1" x14ac:dyDescent="0.3">
      <c r="A45" s="102"/>
      <c r="B45" s="97"/>
      <c r="C45" s="97"/>
    </row>
    <row r="46" spans="1:20" ht="20.100000000000001" customHeight="1" x14ac:dyDescent="0.3">
      <c r="B46" s="97"/>
      <c r="C46" s="97"/>
    </row>
    <row r="47" spans="1:20" ht="20.100000000000001" customHeight="1" x14ac:dyDescent="0.3">
      <c r="A47" s="104" t="s">
        <v>59</v>
      </c>
      <c r="B47" s="97"/>
      <c r="C47" s="97"/>
    </row>
    <row r="48" spans="1:20" ht="20.100000000000001" customHeight="1" x14ac:dyDescent="0.3">
      <c r="A48" s="104" t="s">
        <v>83</v>
      </c>
      <c r="B48" s="97"/>
      <c r="C48" s="97"/>
    </row>
    <row r="49" spans="1:20" ht="20.100000000000001" customHeight="1" x14ac:dyDescent="0.3">
      <c r="A49" s="102" t="s">
        <v>58</v>
      </c>
      <c r="B49" s="97"/>
      <c r="C49" s="97"/>
    </row>
    <row r="50" spans="1:20" ht="20.100000000000001" customHeight="1" x14ac:dyDescent="0.3">
      <c r="A50" s="102" t="s">
        <v>57</v>
      </c>
      <c r="B50" s="97"/>
      <c r="C50" s="97"/>
    </row>
    <row r="51" spans="1:20" ht="20.100000000000001" customHeight="1" x14ac:dyDescent="0.3">
      <c r="B51" s="97"/>
      <c r="C51" s="97"/>
      <c r="D51" s="97"/>
      <c r="E51" s="97"/>
      <c r="F51" s="97"/>
      <c r="G51" s="97"/>
      <c r="H51" s="101"/>
      <c r="I51" s="97"/>
      <c r="J51" s="97"/>
      <c r="K51" s="97"/>
      <c r="L51" s="97"/>
      <c r="M51" s="97"/>
      <c r="N51" s="97"/>
      <c r="O51" s="97"/>
      <c r="P51" s="97"/>
      <c r="Q51" s="97"/>
      <c r="S51" s="103" t="s">
        <v>56</v>
      </c>
    </row>
    <row r="52" spans="1:20" ht="20.100000000000001" customHeight="1" x14ac:dyDescent="0.3">
      <c r="A52" s="160" t="s">
        <v>55</v>
      </c>
      <c r="B52" s="160"/>
      <c r="C52" s="160"/>
      <c r="D52" s="160"/>
      <c r="E52" s="160"/>
      <c r="F52" s="160"/>
      <c r="G52" s="160"/>
      <c r="H52" s="160"/>
      <c r="I52" s="160"/>
      <c r="J52" s="160"/>
      <c r="K52" s="160"/>
      <c r="L52" s="160"/>
      <c r="M52" s="160"/>
      <c r="N52" s="160"/>
      <c r="O52" s="160"/>
      <c r="P52" s="160"/>
      <c r="Q52" s="160"/>
      <c r="R52" s="160"/>
    </row>
    <row r="53" spans="1:20" ht="20.25" customHeight="1" x14ac:dyDescent="0.3">
      <c r="A53" s="159" t="s">
        <v>54</v>
      </c>
      <c r="B53" s="159"/>
      <c r="C53" s="159"/>
      <c r="D53" s="159"/>
      <c r="E53" s="159"/>
      <c r="F53" s="159"/>
      <c r="G53" s="159"/>
      <c r="H53" s="159"/>
      <c r="I53" s="159"/>
      <c r="J53" s="159"/>
      <c r="K53" s="159"/>
      <c r="L53" s="159"/>
      <c r="M53" s="159"/>
      <c r="N53" s="159"/>
      <c r="O53" s="159"/>
      <c r="P53" s="159"/>
      <c r="Q53" s="159"/>
      <c r="R53" s="159"/>
    </row>
    <row r="54" spans="1:20" ht="20.25" customHeight="1" x14ac:dyDescent="0.3">
      <c r="A54" s="158" t="s">
        <v>53</v>
      </c>
      <c r="B54" s="158"/>
      <c r="C54" s="158"/>
      <c r="D54" s="158"/>
      <c r="E54" s="158"/>
      <c r="F54" s="158"/>
      <c r="G54" s="158"/>
      <c r="H54" s="158"/>
      <c r="I54" s="158"/>
      <c r="J54" s="158"/>
      <c r="K54" s="158"/>
      <c r="L54" s="158"/>
      <c r="M54" s="158"/>
      <c r="N54" s="158"/>
      <c r="O54" s="158"/>
      <c r="P54" s="158"/>
      <c r="Q54" s="158"/>
      <c r="R54" s="158"/>
    </row>
    <row r="55" spans="1:20" ht="20.25" customHeight="1" x14ac:dyDescent="0.3">
      <c r="A55" s="159" t="s">
        <v>52</v>
      </c>
      <c r="B55" s="159"/>
      <c r="C55" s="159"/>
      <c r="D55" s="159"/>
      <c r="E55" s="159"/>
      <c r="F55" s="159"/>
      <c r="G55" s="159"/>
      <c r="H55" s="159"/>
      <c r="I55" s="159"/>
      <c r="J55" s="159"/>
      <c r="K55" s="159"/>
      <c r="L55" s="159"/>
      <c r="M55" s="159"/>
      <c r="N55" s="159"/>
      <c r="O55" s="159"/>
      <c r="P55" s="159"/>
      <c r="Q55" s="159"/>
      <c r="R55" s="159"/>
    </row>
    <row r="56" spans="1:20" ht="20.25" customHeight="1" x14ac:dyDescent="0.3">
      <c r="A56" s="102"/>
      <c r="B56" s="97"/>
      <c r="C56" s="97"/>
      <c r="D56" s="97"/>
      <c r="E56" s="97"/>
      <c r="F56" s="97"/>
      <c r="G56" s="97"/>
      <c r="H56" s="101"/>
      <c r="I56" s="97"/>
      <c r="J56" s="97"/>
      <c r="K56" s="97"/>
      <c r="L56" s="97"/>
      <c r="M56" s="97"/>
      <c r="N56" s="97"/>
      <c r="O56" s="97"/>
      <c r="P56" s="97"/>
      <c r="Q56" s="97"/>
    </row>
    <row r="57" spans="1:20" ht="20.100000000000001" customHeight="1" x14ac:dyDescent="0.3">
      <c r="A57" s="102"/>
      <c r="B57" s="97"/>
      <c r="C57" s="97"/>
      <c r="D57" s="97"/>
      <c r="E57" s="97"/>
      <c r="F57" s="97"/>
      <c r="G57" s="97"/>
      <c r="H57" s="101"/>
      <c r="I57" s="97"/>
      <c r="J57" s="97"/>
      <c r="K57" s="97"/>
      <c r="L57" s="97"/>
      <c r="M57" s="97"/>
      <c r="N57" s="97"/>
      <c r="O57" s="97"/>
      <c r="P57" s="97"/>
      <c r="Q57" s="97"/>
    </row>
    <row r="58" spans="1:20" ht="20.100000000000001" customHeight="1" x14ac:dyDescent="0.3">
      <c r="A58" s="97"/>
      <c r="B58" s="53" t="s">
        <v>42</v>
      </c>
      <c r="C58" s="100"/>
      <c r="D58" s="97"/>
      <c r="E58" s="98"/>
      <c r="F58" s="98"/>
      <c r="G58" s="98"/>
      <c r="H58" s="99"/>
      <c r="I58" s="98"/>
      <c r="J58" s="98"/>
      <c r="K58" s="98"/>
      <c r="L58" s="98"/>
      <c r="M58" s="98"/>
      <c r="N58" s="98"/>
      <c r="O58" s="98"/>
      <c r="P58" s="97"/>
      <c r="Q58" s="97"/>
    </row>
    <row r="59" spans="1:20" ht="20.100000000000001" customHeight="1" x14ac:dyDescent="0.3">
      <c r="A59" s="49"/>
      <c r="B59" s="47">
        <v>1</v>
      </c>
      <c r="C59" s="47">
        <v>3</v>
      </c>
      <c r="D59" s="47">
        <v>5</v>
      </c>
      <c r="E59" s="47">
        <v>7</v>
      </c>
      <c r="F59" s="47">
        <v>9</v>
      </c>
      <c r="G59" s="48">
        <v>11</v>
      </c>
      <c r="H59" s="48">
        <v>29</v>
      </c>
      <c r="I59" s="48">
        <v>13</v>
      </c>
      <c r="J59" s="48">
        <v>15</v>
      </c>
      <c r="K59" s="48">
        <v>17</v>
      </c>
      <c r="L59" s="47">
        <v>19</v>
      </c>
      <c r="M59" s="47">
        <v>21</v>
      </c>
      <c r="N59" s="47">
        <v>23</v>
      </c>
      <c r="O59" s="47">
        <v>25</v>
      </c>
      <c r="P59" s="47">
        <v>27</v>
      </c>
      <c r="Q59" s="46" t="s">
        <v>51</v>
      </c>
      <c r="R59" s="96"/>
    </row>
    <row r="60" spans="1:20" ht="20.25" customHeight="1" x14ac:dyDescent="0.3">
      <c r="A60" s="44" t="s">
        <v>39</v>
      </c>
      <c r="B60" s="40" t="s">
        <v>38</v>
      </c>
      <c r="C60" s="40" t="s">
        <v>37</v>
      </c>
      <c r="D60" s="40" t="s">
        <v>36</v>
      </c>
      <c r="E60" s="40" t="s">
        <v>35</v>
      </c>
      <c r="F60" s="40" t="s">
        <v>34</v>
      </c>
      <c r="G60" s="40" t="s">
        <v>33</v>
      </c>
      <c r="H60" s="43" t="s">
        <v>32</v>
      </c>
      <c r="I60" s="40" t="s">
        <v>31</v>
      </c>
      <c r="J60" s="40" t="s">
        <v>30</v>
      </c>
      <c r="K60" s="40" t="s">
        <v>29</v>
      </c>
      <c r="L60" s="40" t="s">
        <v>28</v>
      </c>
      <c r="M60" s="40" t="s">
        <v>27</v>
      </c>
      <c r="N60" s="40" t="s">
        <v>26</v>
      </c>
      <c r="O60" s="40" t="s">
        <v>25</v>
      </c>
      <c r="P60" s="95" t="s">
        <v>24</v>
      </c>
      <c r="Q60" s="41" t="s">
        <v>23</v>
      </c>
      <c r="R60" s="94"/>
    </row>
    <row r="61" spans="1:20" ht="20.25" customHeight="1" x14ac:dyDescent="0.3">
      <c r="A61" s="31" t="s">
        <v>21</v>
      </c>
      <c r="B61" s="84"/>
      <c r="C61" s="84"/>
      <c r="D61" s="84"/>
      <c r="E61" s="84"/>
      <c r="F61" s="84"/>
      <c r="G61" s="84"/>
      <c r="H61" s="84"/>
      <c r="I61" s="84">
        <f t="shared" ref="I61:I67" si="9">(I8-I89)/I89</f>
        <v>1.2815260530021765E-2</v>
      </c>
      <c r="J61" s="84"/>
      <c r="K61" s="84"/>
      <c r="L61" s="84">
        <f>(L8-L89)/L89</f>
        <v>-4.7384309679391647E-2</v>
      </c>
      <c r="M61" s="84"/>
      <c r="N61" s="84"/>
      <c r="O61" s="84"/>
      <c r="P61" s="89"/>
      <c r="Q61" s="86">
        <f t="shared" ref="Q61:Q71" si="10">(Q8-Q89)/Q89</f>
        <v>-2.2919283844302306E-3</v>
      </c>
      <c r="R61" s="85"/>
      <c r="S61" s="61">
        <f t="shared" ref="S61:S72" si="11">Q8-Q89</f>
        <v>-239</v>
      </c>
      <c r="T61" s="65">
        <f t="shared" ref="T61:T72" si="12">Q61</f>
        <v>-2.2919283844302306E-3</v>
      </c>
    </row>
    <row r="62" spans="1:20" ht="20.25" customHeight="1" x14ac:dyDescent="0.3">
      <c r="A62" s="31" t="s">
        <v>20</v>
      </c>
      <c r="B62" s="84">
        <f>(B9-B90)/B90</f>
        <v>-2.8571428571428571E-2</v>
      </c>
      <c r="C62" s="84"/>
      <c r="D62" s="84">
        <f>(D9-D90)/D90</f>
        <v>-3.0714647744551446E-2</v>
      </c>
      <c r="E62" s="84">
        <f>(E9-E90)/E90</f>
        <v>-2.4835012156998959E-2</v>
      </c>
      <c r="F62" s="84"/>
      <c r="G62" s="84"/>
      <c r="H62" s="84"/>
      <c r="I62" s="84">
        <f t="shared" si="9"/>
        <v>1.6761328902177415E-2</v>
      </c>
      <c r="J62" s="84">
        <f>(J9-J90)/J90</f>
        <v>-1.6605062724014338E-2</v>
      </c>
      <c r="K62" s="84">
        <f>(K9-K90)/K90</f>
        <v>-1.0938347495932019E-2</v>
      </c>
      <c r="L62" s="84">
        <f>(L9-L90)/L90</f>
        <v>-3.5329781780086042E-2</v>
      </c>
      <c r="M62" s="84">
        <f>(M9-M90)/M90</f>
        <v>-1.3108235611268365E-2</v>
      </c>
      <c r="N62" s="84"/>
      <c r="O62" s="84"/>
      <c r="P62" s="89"/>
      <c r="Q62" s="86">
        <f t="shared" si="10"/>
        <v>-7.4815458098132868E-3</v>
      </c>
      <c r="R62" s="85"/>
      <c r="S62" s="61">
        <f t="shared" si="11"/>
        <v>-1723</v>
      </c>
      <c r="T62" s="65">
        <f t="shared" si="12"/>
        <v>-7.4815458098132868E-3</v>
      </c>
    </row>
    <row r="63" spans="1:20" ht="20.25" customHeight="1" x14ac:dyDescent="0.3">
      <c r="A63" s="31" t="s">
        <v>19</v>
      </c>
      <c r="B63" s="91"/>
      <c r="C63" s="91"/>
      <c r="D63" s="91"/>
      <c r="E63" s="91"/>
      <c r="F63" s="91"/>
      <c r="G63" s="91"/>
      <c r="H63" s="91"/>
      <c r="I63" s="90">
        <f t="shared" si="9"/>
        <v>-2.560628223881746E-2</v>
      </c>
      <c r="J63" s="91"/>
      <c r="K63" s="91"/>
      <c r="L63" s="91"/>
      <c r="M63" s="91"/>
      <c r="N63" s="91"/>
      <c r="O63" s="91"/>
      <c r="P63" s="93"/>
      <c r="Q63" s="86">
        <f t="shared" si="10"/>
        <v>-2.560628223881746E-2</v>
      </c>
      <c r="R63" s="85"/>
      <c r="S63" s="61">
        <f t="shared" si="11"/>
        <v>-1663</v>
      </c>
      <c r="T63" s="65">
        <f t="shared" si="12"/>
        <v>-2.560628223881746E-2</v>
      </c>
    </row>
    <row r="64" spans="1:20" ht="20.25" customHeight="1" x14ac:dyDescent="0.3">
      <c r="A64" s="31" t="s">
        <v>18</v>
      </c>
      <c r="B64" s="91"/>
      <c r="C64" s="91"/>
      <c r="D64" s="91"/>
      <c r="E64" s="91"/>
      <c r="F64" s="91"/>
      <c r="G64" s="91"/>
      <c r="H64" s="91"/>
      <c r="I64" s="90">
        <f t="shared" si="9"/>
        <v>1.0365467905980827E-2</v>
      </c>
      <c r="J64" s="91"/>
      <c r="K64" s="91"/>
      <c r="L64" s="91"/>
      <c r="M64" s="91"/>
      <c r="N64" s="91"/>
      <c r="O64" s="91"/>
      <c r="P64" s="93"/>
      <c r="Q64" s="86">
        <f t="shared" si="10"/>
        <v>1.0365467905980827E-2</v>
      </c>
      <c r="R64" s="85"/>
      <c r="S64" s="61">
        <f t="shared" si="11"/>
        <v>852</v>
      </c>
      <c r="T64" s="65">
        <f t="shared" si="12"/>
        <v>1.0365467905980827E-2</v>
      </c>
    </row>
    <row r="65" spans="1:20" ht="20.25" customHeight="1" x14ac:dyDescent="0.3">
      <c r="A65" s="31" t="s">
        <v>17</v>
      </c>
      <c r="B65" s="91"/>
      <c r="C65" s="91"/>
      <c r="D65" s="91"/>
      <c r="E65" s="91"/>
      <c r="F65" s="91"/>
      <c r="G65" s="91"/>
      <c r="H65" s="91"/>
      <c r="I65" s="90">
        <f t="shared" si="9"/>
        <v>1.199610569100156E-2</v>
      </c>
      <c r="J65" s="91"/>
      <c r="K65" s="91"/>
      <c r="L65" s="90">
        <f>(L12-L93)/L93</f>
        <v>-4.5337811141841169E-2</v>
      </c>
      <c r="M65" s="91"/>
      <c r="N65" s="91"/>
      <c r="O65" s="91"/>
      <c r="P65" s="93"/>
      <c r="Q65" s="86">
        <f t="shared" si="10"/>
        <v>5.0499913240670382E-3</v>
      </c>
      <c r="R65" s="85"/>
      <c r="S65" s="61">
        <f t="shared" si="11"/>
        <v>1688</v>
      </c>
      <c r="T65" s="65">
        <f t="shared" si="12"/>
        <v>5.0499913240670382E-3</v>
      </c>
    </row>
    <row r="66" spans="1:20" ht="20.25" customHeight="1" x14ac:dyDescent="0.3">
      <c r="A66" s="31" t="s">
        <v>16</v>
      </c>
      <c r="B66" s="91"/>
      <c r="C66" s="91"/>
      <c r="D66" s="91"/>
      <c r="E66" s="91"/>
      <c r="F66" s="91"/>
      <c r="G66" s="91"/>
      <c r="H66" s="91"/>
      <c r="I66" s="90">
        <f t="shared" si="9"/>
        <v>-1.4632030298480071E-2</v>
      </c>
      <c r="J66" s="91"/>
      <c r="K66" s="91"/>
      <c r="L66" s="91"/>
      <c r="M66" s="91"/>
      <c r="N66" s="91"/>
      <c r="O66" s="91"/>
      <c r="P66" s="93"/>
      <c r="Q66" s="86">
        <f t="shared" si="10"/>
        <v>-1.4632030298480071E-2</v>
      </c>
      <c r="R66" s="85"/>
      <c r="S66" s="61">
        <f t="shared" si="11"/>
        <v>-877</v>
      </c>
      <c r="T66" s="65">
        <f t="shared" si="12"/>
        <v>-1.4632030298480071E-2</v>
      </c>
    </row>
    <row r="67" spans="1:20" ht="20.25" customHeight="1" x14ac:dyDescent="0.3">
      <c r="A67" s="31" t="s">
        <v>15</v>
      </c>
      <c r="B67" s="90">
        <f>(B14-B95)/B95</f>
        <v>-2.0640269587194608E-2</v>
      </c>
      <c r="C67" s="90">
        <f>(C14-C95)/C95</f>
        <v>-1.75064315743239E-2</v>
      </c>
      <c r="D67" s="90">
        <f>(D14-D95)/D95</f>
        <v>-2.9497380166893072E-2</v>
      </c>
      <c r="E67" s="91"/>
      <c r="F67" s="90">
        <f t="shared" ref="F67:H69" si="13">(F14-F95)/F95</f>
        <v>-4.8283261802575111E-3</v>
      </c>
      <c r="G67" s="90">
        <f t="shared" si="13"/>
        <v>3.2154340836012861E-3</v>
      </c>
      <c r="H67" s="90">
        <f t="shared" si="13"/>
        <v>-7.4679943100995731E-3</v>
      </c>
      <c r="I67" s="90">
        <f t="shared" si="9"/>
        <v>1.6819925416051557E-2</v>
      </c>
      <c r="J67" s="90">
        <f>(J14-J95)/J95</f>
        <v>-3.3396515931040704E-2</v>
      </c>
      <c r="K67" s="90">
        <f>(K14-K95)/K95</f>
        <v>-2.022686893535602E-2</v>
      </c>
      <c r="L67" s="90">
        <f>(L14-L95)/L95</f>
        <v>-3.6626723943025095E-2</v>
      </c>
      <c r="M67" s="91"/>
      <c r="N67" s="90">
        <f t="shared" ref="N67:P69" si="14">(N14-N95)/N95</f>
        <v>-9.9585062240663894E-3</v>
      </c>
      <c r="O67" s="90">
        <f t="shared" si="14"/>
        <v>-3.8348082595870206E-2</v>
      </c>
      <c r="P67" s="92">
        <f t="shared" si="14"/>
        <v>-5.9576391314173022E-4</v>
      </c>
      <c r="Q67" s="86">
        <f t="shared" si="10"/>
        <v>-6.6450211535696172E-3</v>
      </c>
      <c r="R67" s="85"/>
      <c r="S67" s="61">
        <f t="shared" si="11"/>
        <v>-2634</v>
      </c>
      <c r="T67" s="65">
        <f t="shared" si="12"/>
        <v>-6.6450211535696172E-3</v>
      </c>
    </row>
    <row r="68" spans="1:20" ht="20.25" customHeight="1" x14ac:dyDescent="0.3">
      <c r="A68" s="31" t="s">
        <v>14</v>
      </c>
      <c r="B68" s="91"/>
      <c r="C68" s="90">
        <f>(C15-C96)/C96</f>
        <v>-1.5350622165368066E-2</v>
      </c>
      <c r="D68" s="91"/>
      <c r="E68" s="90">
        <f>(E15-E96)/E96</f>
        <v>-1.2877442273534635E-2</v>
      </c>
      <c r="F68" s="90">
        <f t="shared" si="13"/>
        <v>4.1217501585288519E-3</v>
      </c>
      <c r="G68" s="90">
        <f t="shared" si="13"/>
        <v>-2.3728813559322035E-2</v>
      </c>
      <c r="H68" s="90">
        <f t="shared" si="13"/>
        <v>-1.7872340425531916E-2</v>
      </c>
      <c r="I68" s="91"/>
      <c r="J68" s="91"/>
      <c r="K68" s="91"/>
      <c r="L68" s="90">
        <f t="shared" ref="L68:M71" si="15">(L15-L96)/L96</f>
        <v>-3.3698630136986304E-2</v>
      </c>
      <c r="M68" s="90">
        <f t="shared" si="15"/>
        <v>-7.0735389260297606E-3</v>
      </c>
      <c r="N68" s="90">
        <f t="shared" si="14"/>
        <v>9.8049896502887019E-4</v>
      </c>
      <c r="O68" s="90">
        <f t="shared" si="14"/>
        <v>-3.6379018612521151E-2</v>
      </c>
      <c r="P68" s="90">
        <f t="shared" si="14"/>
        <v>-1.0824212372256153E-2</v>
      </c>
      <c r="Q68" s="86">
        <f t="shared" si="10"/>
        <v>-2.028409509089571E-2</v>
      </c>
      <c r="R68" s="85"/>
      <c r="S68" s="61">
        <f t="shared" si="11"/>
        <v>-2756</v>
      </c>
      <c r="T68" s="65">
        <f t="shared" si="12"/>
        <v>-2.028409509089571E-2</v>
      </c>
    </row>
    <row r="69" spans="1:20" ht="20.25" customHeight="1" x14ac:dyDescent="0.3">
      <c r="A69" s="31" t="s">
        <v>50</v>
      </c>
      <c r="B69" s="84">
        <f>(B16-B97)/B97</f>
        <v>-4.2553191489361701E-2</v>
      </c>
      <c r="C69" s="84">
        <f>(C16-C97)/C97</f>
        <v>5.6980056980056983E-3</v>
      </c>
      <c r="D69" s="84">
        <f>(D16-D97)/D97</f>
        <v>-2.7649769585253458E-2</v>
      </c>
      <c r="E69" s="84">
        <f>(E16-E97)/E97</f>
        <v>-1.9230769230769232E-2</v>
      </c>
      <c r="F69" s="84">
        <f t="shared" si="13"/>
        <v>3.7499999999999999E-2</v>
      </c>
      <c r="G69" s="84">
        <f t="shared" si="13"/>
        <v>0</v>
      </c>
      <c r="H69" s="84">
        <f t="shared" si="13"/>
        <v>6.6666666666666666E-2</v>
      </c>
      <c r="I69" s="84">
        <f>(I16-I97)/I97</f>
        <v>3.8248231019315355E-3</v>
      </c>
      <c r="J69" s="84">
        <f>(J16-J97)/J97</f>
        <v>-6.6371681415929203E-3</v>
      </c>
      <c r="K69" s="84">
        <f>(K16-K97)/K97</f>
        <v>-1.0752688172043012E-2</v>
      </c>
      <c r="L69" s="84">
        <f t="shared" si="15"/>
        <v>-1.7176228100309172E-3</v>
      </c>
      <c r="M69" s="84">
        <f t="shared" si="15"/>
        <v>1.8018018018018018E-3</v>
      </c>
      <c r="N69" s="84">
        <f t="shared" si="14"/>
        <v>-4.0160642570281121E-3</v>
      </c>
      <c r="O69" s="84">
        <f t="shared" si="14"/>
        <v>2.5839793281653748E-3</v>
      </c>
      <c r="P69" s="84">
        <f t="shared" si="14"/>
        <v>6.1957868649318466E-3</v>
      </c>
      <c r="Q69" s="86">
        <f t="shared" si="10"/>
        <v>1.9585732090925279E-3</v>
      </c>
      <c r="R69" s="85"/>
      <c r="S69" s="61">
        <f t="shared" si="11"/>
        <v>33</v>
      </c>
      <c r="T69" s="65">
        <f t="shared" si="12"/>
        <v>1.9585732090925279E-3</v>
      </c>
    </row>
    <row r="70" spans="1:20" ht="20.25" customHeight="1" x14ac:dyDescent="0.3">
      <c r="A70" s="31" t="s">
        <v>49</v>
      </c>
      <c r="B70" s="84">
        <f>(B17-B98)/B98</f>
        <v>5.5555555555555552E-2</v>
      </c>
      <c r="C70" s="84"/>
      <c r="D70" s="84">
        <f>(D17-D98)/D98</f>
        <v>-2.4390243902439025E-2</v>
      </c>
      <c r="E70" s="84"/>
      <c r="F70" s="84"/>
      <c r="G70" s="84"/>
      <c r="H70" s="84"/>
      <c r="I70" s="84">
        <f>(I17-I98)/I98</f>
        <v>0</v>
      </c>
      <c r="J70" s="84"/>
      <c r="K70" s="84">
        <f>(K17-K98)/K98</f>
        <v>-2.1276595744680851E-2</v>
      </c>
      <c r="L70" s="84">
        <f t="shared" si="15"/>
        <v>4.1666666666666664E-2</v>
      </c>
      <c r="M70" s="84">
        <f t="shared" si="15"/>
        <v>0</v>
      </c>
      <c r="N70" s="84"/>
      <c r="O70" s="84">
        <f>IF(O98=0,0,((O17-O98)/O98))</f>
        <v>0</v>
      </c>
      <c r="P70" s="89"/>
      <c r="Q70" s="86">
        <f t="shared" si="10"/>
        <v>0</v>
      </c>
      <c r="R70" s="85"/>
      <c r="S70" s="61">
        <f t="shared" si="11"/>
        <v>0</v>
      </c>
      <c r="T70" s="65">
        <f t="shared" si="12"/>
        <v>0</v>
      </c>
    </row>
    <row r="71" spans="1:20" ht="20.25" customHeight="1" x14ac:dyDescent="0.3">
      <c r="A71" s="29" t="s">
        <v>11</v>
      </c>
      <c r="B71" s="88">
        <f>(B18-B99)/B99</f>
        <v>-2.4390243902439025E-2</v>
      </c>
      <c r="C71" s="88">
        <f>(C18-C99)/C99</f>
        <v>2.3809523809523808E-2</v>
      </c>
      <c r="D71" s="88">
        <f>(D18-D99)/D99</f>
        <v>-4.2372881355932202E-2</v>
      </c>
      <c r="E71" s="88">
        <f>(E18-E99)/E99</f>
        <v>-4.1666666666666664E-2</v>
      </c>
      <c r="F71" s="88">
        <f>(F18-F99)/F99</f>
        <v>-3.614457831325301E-2</v>
      </c>
      <c r="G71" s="88">
        <f>(G18-G99)/G99</f>
        <v>0</v>
      </c>
      <c r="H71" s="88">
        <f>(H18-H99)/H99</f>
        <v>-2.2727272727272728E-2</v>
      </c>
      <c r="I71" s="88">
        <f>(I18-I99)/I99</f>
        <v>-1.8280171609774295E-2</v>
      </c>
      <c r="J71" s="88">
        <f>(J18-J99)/J99</f>
        <v>-3.237410071942446E-2</v>
      </c>
      <c r="K71" s="88">
        <f>(K18-K99)/K99</f>
        <v>4.065040650406504E-2</v>
      </c>
      <c r="L71" s="88">
        <f t="shared" si="15"/>
        <v>-2.4645509790681971E-2</v>
      </c>
      <c r="M71" s="88">
        <f t="shared" si="15"/>
        <v>-8.2730093071354711E-3</v>
      </c>
      <c r="N71" s="88">
        <f>(N18-N99)/N99</f>
        <v>9.8039215686274508E-2</v>
      </c>
      <c r="O71" s="88">
        <f>(O18-O99)/O99</f>
        <v>-5.8988764044943819E-2</v>
      </c>
      <c r="P71" s="88">
        <f>(P18-P99)/P99</f>
        <v>-1.7793594306049824E-2</v>
      </c>
      <c r="Q71" s="87">
        <f t="shared" si="10"/>
        <v>-1.9264342905303714E-2</v>
      </c>
      <c r="R71" s="85"/>
      <c r="S71" s="61">
        <f t="shared" si="11"/>
        <v>-320</v>
      </c>
      <c r="T71" s="65">
        <f t="shared" si="12"/>
        <v>-1.9264342905303714E-2</v>
      </c>
    </row>
    <row r="72" spans="1:20" ht="20.25" customHeight="1" x14ac:dyDescent="0.3">
      <c r="A72" s="26" t="s">
        <v>48</v>
      </c>
      <c r="B72" s="84"/>
      <c r="C72" s="84"/>
      <c r="D72" s="84"/>
      <c r="E72" s="84"/>
      <c r="F72" s="84"/>
      <c r="G72" s="84"/>
      <c r="H72" s="84"/>
      <c r="I72" s="84">
        <f>(I19-I100)/I100</f>
        <v>6.7805251083354577E-3</v>
      </c>
      <c r="J72" s="84"/>
      <c r="K72" s="84"/>
      <c r="L72" s="84"/>
      <c r="M72" s="84"/>
      <c r="N72" s="84"/>
      <c r="O72" s="84"/>
      <c r="P72" s="83"/>
      <c r="Q72" s="86">
        <f>IF(Q100=0,0,((Q19-Q100)/Q100))</f>
        <v>6.7805251083354577E-3</v>
      </c>
      <c r="R72" s="85"/>
      <c r="S72" s="61">
        <f t="shared" si="11"/>
        <v>133</v>
      </c>
      <c r="T72" s="65">
        <f t="shared" si="12"/>
        <v>6.7805251083354577E-3</v>
      </c>
    </row>
    <row r="73" spans="1:20" ht="20.25" customHeight="1" x14ac:dyDescent="0.3">
      <c r="A73" s="26" t="s">
        <v>47</v>
      </c>
      <c r="B73" s="84"/>
      <c r="C73" s="84"/>
      <c r="D73" s="84"/>
      <c r="E73" s="84"/>
      <c r="F73" s="84"/>
      <c r="G73" s="84"/>
      <c r="H73" s="84"/>
      <c r="I73" s="84"/>
      <c r="J73" s="84"/>
      <c r="K73" s="84"/>
      <c r="L73" s="84"/>
      <c r="M73" s="84"/>
      <c r="N73" s="84"/>
      <c r="O73" s="84"/>
      <c r="P73" s="83"/>
      <c r="Q73" s="82"/>
      <c r="R73" s="81"/>
      <c r="S73" s="61"/>
      <c r="T73" s="65"/>
    </row>
    <row r="74" spans="1:20" ht="20.25" customHeight="1" thickBot="1" x14ac:dyDescent="0.35">
      <c r="A74" s="26" t="s">
        <v>46</v>
      </c>
      <c r="B74" s="80"/>
      <c r="C74" s="80"/>
      <c r="D74" s="80"/>
      <c r="E74" s="80"/>
      <c r="F74" s="80"/>
      <c r="G74" s="80"/>
      <c r="H74" s="80"/>
      <c r="I74" s="80"/>
      <c r="J74" s="80"/>
      <c r="K74" s="80"/>
      <c r="L74" s="80"/>
      <c r="M74" s="80"/>
      <c r="N74" s="80"/>
      <c r="O74" s="80"/>
      <c r="P74" s="79"/>
      <c r="Q74" s="78"/>
      <c r="R74" s="77"/>
      <c r="S74" s="61"/>
      <c r="T74" s="65"/>
    </row>
    <row r="75" spans="1:20" ht="20.25" customHeight="1" thickTop="1" thickBot="1" x14ac:dyDescent="0.35">
      <c r="A75" s="20" t="s">
        <v>9</v>
      </c>
      <c r="B75" s="76">
        <f t="shared" ref="B75:Q75" si="16">(B22-B101)/B101</f>
        <v>9.021276595744681E-3</v>
      </c>
      <c r="C75" s="76">
        <f t="shared" si="16"/>
        <v>5.341880341880342E-3</v>
      </c>
      <c r="D75" s="76">
        <f t="shared" si="16"/>
        <v>5.1102350708132575E-3</v>
      </c>
      <c r="E75" s="76">
        <f t="shared" si="16"/>
        <v>1.2808258459185625E-2</v>
      </c>
      <c r="F75" s="76">
        <f t="shared" si="16"/>
        <v>1.7510382759007743E-2</v>
      </c>
      <c r="G75" s="76">
        <f t="shared" si="16"/>
        <v>6.4977257959714096E-3</v>
      </c>
      <c r="H75" s="76">
        <f t="shared" si="16"/>
        <v>6.1561191824673726E-3</v>
      </c>
      <c r="I75" s="76">
        <f t="shared" si="16"/>
        <v>8.1499991461797226E-3</v>
      </c>
      <c r="J75" s="76">
        <f t="shared" si="16"/>
        <v>9.4942083630558099E-3</v>
      </c>
      <c r="K75" s="76">
        <f t="shared" si="16"/>
        <v>1.4731785428342675E-2</v>
      </c>
      <c r="L75" s="76">
        <f t="shared" si="16"/>
        <v>6.7592717920952894E-3</v>
      </c>
      <c r="M75" s="76">
        <f t="shared" si="16"/>
        <v>8.4568150898996219E-3</v>
      </c>
      <c r="N75" s="76">
        <f t="shared" si="16"/>
        <v>5.5442230242167476E-3</v>
      </c>
      <c r="O75" s="76">
        <f t="shared" si="16"/>
        <v>4.9010709747685606E-3</v>
      </c>
      <c r="P75" s="75">
        <f t="shared" si="16"/>
        <v>9.5773883140780058E-3</v>
      </c>
      <c r="Q75" s="74">
        <f t="shared" si="16"/>
        <v>7.9868072614803515E-3</v>
      </c>
      <c r="R75" s="73"/>
      <c r="S75" s="61">
        <f>Q22-Q101</f>
        <v>11672</v>
      </c>
      <c r="T75" s="65">
        <f>Q75</f>
        <v>7.9868072614803515E-3</v>
      </c>
    </row>
    <row r="76" spans="1:20" ht="20.25" customHeight="1" x14ac:dyDescent="0.3">
      <c r="A76" s="11" t="s">
        <v>8</v>
      </c>
      <c r="B76" s="72" t="s">
        <v>7</v>
      </c>
      <c r="C76" s="71">
        <f>(C23-C102)/C102</f>
        <v>1.0490305872471477E-2</v>
      </c>
      <c r="D76" s="69" t="s">
        <v>6</v>
      </c>
      <c r="E76" s="71">
        <f>(E23-E102)/E102</f>
        <v>4.5339136742836416E-3</v>
      </c>
      <c r="F76" s="70" t="s">
        <v>5</v>
      </c>
      <c r="G76" s="68">
        <f>(G23-G102)/G102</f>
        <v>7.6868072935287806E-3</v>
      </c>
      <c r="H76" s="69" t="s">
        <v>4</v>
      </c>
      <c r="I76" s="68">
        <f>(I23-I102)/I102</f>
        <v>1.5642655367231639E-2</v>
      </c>
      <c r="M76" s="69"/>
      <c r="N76" s="70"/>
      <c r="O76" s="69" t="s">
        <v>3</v>
      </c>
      <c r="P76" s="68">
        <f>(P23-P102)/P102</f>
        <v>1.1609788214638428E-2</v>
      </c>
      <c r="Q76" s="67">
        <f>(Q23-Q102)/Q102</f>
        <v>1.2552374854441E-2</v>
      </c>
      <c r="S76" s="61">
        <f>Q23-Q102</f>
        <v>3568</v>
      </c>
      <c r="T76" s="65">
        <f>Q76</f>
        <v>1.2552374854441E-2</v>
      </c>
    </row>
    <row r="77" spans="1:20" ht="20.25" customHeight="1" x14ac:dyDescent="0.3">
      <c r="A77" s="11" t="s">
        <v>2</v>
      </c>
      <c r="B77" s="59"/>
      <c r="C77" s="59"/>
      <c r="D77" s="56"/>
      <c r="E77" s="58"/>
      <c r="F77" s="56"/>
      <c r="G77" s="56"/>
      <c r="H77" s="57"/>
      <c r="I77" s="56"/>
      <c r="J77" s="56"/>
      <c r="K77" s="56"/>
      <c r="L77" s="56"/>
      <c r="M77" s="56"/>
      <c r="N77" s="56"/>
      <c r="O77" s="56"/>
      <c r="P77" s="56"/>
      <c r="Q77" s="66">
        <f>(Q24-Q103)/Q103</f>
        <v>8.7302273811781118E-3</v>
      </c>
      <c r="S77" s="61">
        <f>Q24-Q103</f>
        <v>15240</v>
      </c>
      <c r="T77" s="65">
        <f>Q77</f>
        <v>8.7302273811781118E-3</v>
      </c>
    </row>
    <row r="78" spans="1:20" ht="20.25" customHeight="1" x14ac:dyDescent="0.3">
      <c r="A78" s="11"/>
      <c r="B78" s="59"/>
      <c r="C78" s="64"/>
      <c r="D78" s="56"/>
      <c r="E78" s="58"/>
      <c r="F78" s="56"/>
      <c r="G78" s="56"/>
      <c r="H78" s="57"/>
      <c r="I78" s="63"/>
      <c r="J78" s="56"/>
      <c r="K78" s="56"/>
      <c r="L78" s="56"/>
      <c r="M78" s="56"/>
      <c r="N78" s="56"/>
      <c r="O78" s="56"/>
      <c r="P78" s="56"/>
      <c r="Q78" s="62"/>
      <c r="S78" s="61"/>
    </row>
    <row r="79" spans="1:20" ht="20.25" customHeight="1" x14ac:dyDescent="0.3">
      <c r="A79" s="11" t="s">
        <v>45</v>
      </c>
      <c r="B79" s="59"/>
      <c r="C79" s="59"/>
      <c r="D79" s="56"/>
      <c r="E79" s="58"/>
      <c r="F79" s="56"/>
      <c r="G79" s="56"/>
      <c r="H79" s="57"/>
      <c r="I79" s="56"/>
      <c r="J79" s="56"/>
      <c r="K79" s="56"/>
      <c r="L79" s="56"/>
      <c r="M79" s="56"/>
      <c r="N79" s="56"/>
      <c r="O79" s="56"/>
      <c r="P79" s="56"/>
      <c r="Q79" s="60">
        <f>Q24-Q103</f>
        <v>15240</v>
      </c>
    </row>
    <row r="80" spans="1:20" ht="20.25" customHeight="1" x14ac:dyDescent="0.3">
      <c r="A80" s="11"/>
      <c r="B80" s="59"/>
      <c r="C80" s="59"/>
      <c r="D80" s="56"/>
      <c r="E80" s="58"/>
      <c r="F80" s="56"/>
      <c r="G80" s="56"/>
      <c r="H80" s="57"/>
      <c r="I80" s="56"/>
      <c r="J80" s="56"/>
      <c r="K80" s="56"/>
      <c r="L80" s="56"/>
      <c r="M80" s="56"/>
      <c r="N80" s="56"/>
      <c r="O80" s="56"/>
      <c r="P80" s="56"/>
      <c r="Q80" s="55"/>
    </row>
    <row r="81" spans="1:18" s="1" customFormat="1" ht="20.25" customHeight="1" x14ac:dyDescent="0.3">
      <c r="A81" s="11"/>
      <c r="B81" s="59"/>
      <c r="C81" s="59"/>
      <c r="D81" s="56"/>
      <c r="E81" s="58"/>
      <c r="F81" s="56"/>
      <c r="G81" s="56"/>
      <c r="H81" s="57"/>
      <c r="I81" s="56"/>
      <c r="J81" s="56"/>
      <c r="K81" s="56"/>
      <c r="L81" s="56"/>
      <c r="M81" s="56"/>
      <c r="N81" s="56"/>
      <c r="O81" s="56"/>
      <c r="P81" s="56"/>
      <c r="Q81" s="55"/>
      <c r="R81"/>
    </row>
    <row r="82" spans="1:18" s="1" customFormat="1" ht="20.25" customHeight="1" x14ac:dyDescent="0.3">
      <c r="A82" s="160" t="s">
        <v>44</v>
      </c>
      <c r="B82" s="160"/>
      <c r="C82" s="160"/>
      <c r="D82" s="160"/>
      <c r="E82" s="160"/>
      <c r="F82" s="160"/>
      <c r="G82" s="160"/>
      <c r="H82" s="160"/>
      <c r="I82" s="160"/>
      <c r="J82" s="160"/>
      <c r="K82" s="160"/>
      <c r="L82" s="160"/>
      <c r="M82" s="160"/>
      <c r="N82" s="160"/>
      <c r="O82" s="160"/>
      <c r="P82" s="160"/>
      <c r="Q82" s="160"/>
      <c r="R82" s="160"/>
    </row>
    <row r="83" spans="1:18" s="1" customFormat="1" ht="20.25" customHeight="1" x14ac:dyDescent="0.3">
      <c r="A83" s="161">
        <v>42248</v>
      </c>
      <c r="B83" s="161"/>
      <c r="C83" s="161"/>
      <c r="D83" s="161"/>
      <c r="E83" s="161"/>
      <c r="F83" s="161"/>
      <c r="G83" s="161"/>
      <c r="H83" s="161"/>
      <c r="I83" s="161"/>
      <c r="J83" s="161"/>
      <c r="K83" s="161"/>
      <c r="L83" s="161"/>
      <c r="M83" s="161"/>
      <c r="N83" s="161"/>
      <c r="O83" s="161"/>
      <c r="P83" s="161"/>
      <c r="Q83" s="161"/>
      <c r="R83" s="161"/>
    </row>
    <row r="84" spans="1:18" s="1" customFormat="1" ht="20.25" customHeight="1" x14ac:dyDescent="0.3">
      <c r="A84" s="159" t="s">
        <v>43</v>
      </c>
      <c r="B84" s="159"/>
      <c r="C84" s="159"/>
      <c r="D84" s="159"/>
      <c r="E84" s="159"/>
      <c r="F84" s="159"/>
      <c r="G84" s="159"/>
      <c r="H84" s="159"/>
      <c r="I84" s="159"/>
      <c r="J84" s="159"/>
      <c r="K84" s="159"/>
      <c r="L84" s="159"/>
      <c r="M84" s="159"/>
      <c r="N84" s="159"/>
      <c r="O84" s="159"/>
      <c r="P84" s="159"/>
      <c r="Q84" s="159"/>
      <c r="R84" s="159"/>
    </row>
    <row r="85" spans="1:18" s="1" customFormat="1" ht="20.25" customHeight="1" x14ac:dyDescent="0.3">
      <c r="A85" s="54"/>
      <c r="B85" s="54"/>
      <c r="C85" s="54"/>
      <c r="D85" s="54"/>
      <c r="E85" s="54"/>
      <c r="F85" s="54"/>
      <c r="G85" s="54"/>
      <c r="H85" s="54"/>
      <c r="I85" s="54"/>
      <c r="J85" s="54"/>
      <c r="K85" s="54"/>
      <c r="L85" s="54"/>
      <c r="M85" s="54"/>
      <c r="N85" s="54"/>
      <c r="O85" s="54"/>
      <c r="P85" s="54"/>
      <c r="Q85" s="54"/>
      <c r="R85" s="54"/>
    </row>
    <row r="86" spans="1:18" s="1" customFormat="1" ht="20.25" customHeight="1" x14ac:dyDescent="0.3">
      <c r="A86" s="49"/>
      <c r="B86" s="53" t="s">
        <v>42</v>
      </c>
      <c r="C86" s="51"/>
      <c r="D86" s="49"/>
      <c r="E86" s="51"/>
      <c r="F86" s="51"/>
      <c r="G86" s="52"/>
      <c r="H86" s="52"/>
      <c r="I86" s="52"/>
      <c r="J86" s="52"/>
      <c r="K86" s="52"/>
      <c r="L86" s="51"/>
      <c r="M86" s="51"/>
      <c r="N86" s="51"/>
      <c r="O86" s="51"/>
      <c r="P86" s="49"/>
      <c r="Q86" s="50"/>
      <c r="R86"/>
    </row>
    <row r="87" spans="1:18" s="1" customFormat="1" ht="20.25" customHeight="1" x14ac:dyDescent="0.3">
      <c r="A87" s="49"/>
      <c r="B87" s="47">
        <v>1</v>
      </c>
      <c r="C87" s="47">
        <v>3</v>
      </c>
      <c r="D87" s="47">
        <v>5</v>
      </c>
      <c r="E87" s="47">
        <v>7</v>
      </c>
      <c r="F87" s="47">
        <v>9</v>
      </c>
      <c r="G87" s="48">
        <v>11</v>
      </c>
      <c r="H87" s="48">
        <v>29</v>
      </c>
      <c r="I87" s="48">
        <v>13</v>
      </c>
      <c r="J87" s="48">
        <v>15</v>
      </c>
      <c r="K87" s="48">
        <v>17</v>
      </c>
      <c r="L87" s="47">
        <v>19</v>
      </c>
      <c r="M87" s="47">
        <v>21</v>
      </c>
      <c r="N87" s="47">
        <v>23</v>
      </c>
      <c r="O87" s="47">
        <v>25</v>
      </c>
      <c r="P87" s="47">
        <v>27</v>
      </c>
      <c r="Q87" s="46" t="s">
        <v>41</v>
      </c>
      <c r="R87" s="45" t="s">
        <v>40</v>
      </c>
    </row>
    <row r="88" spans="1:18" s="1" customFormat="1" ht="20.25" customHeight="1" x14ac:dyDescent="0.3">
      <c r="A88" s="44" t="s">
        <v>39</v>
      </c>
      <c r="B88" s="40" t="s">
        <v>38</v>
      </c>
      <c r="C88" s="40" t="s">
        <v>37</v>
      </c>
      <c r="D88" s="40" t="s">
        <v>36</v>
      </c>
      <c r="E88" s="40" t="s">
        <v>35</v>
      </c>
      <c r="F88" s="40" t="s">
        <v>34</v>
      </c>
      <c r="G88" s="40" t="s">
        <v>33</v>
      </c>
      <c r="H88" s="43" t="s">
        <v>32</v>
      </c>
      <c r="I88" s="40" t="s">
        <v>31</v>
      </c>
      <c r="J88" s="40" t="s">
        <v>30</v>
      </c>
      <c r="K88" s="40" t="s">
        <v>29</v>
      </c>
      <c r="L88" s="40" t="s">
        <v>28</v>
      </c>
      <c r="M88" s="40" t="s">
        <v>27</v>
      </c>
      <c r="N88" s="40" t="s">
        <v>26</v>
      </c>
      <c r="O88" s="40" t="s">
        <v>25</v>
      </c>
      <c r="P88" s="42" t="s">
        <v>24</v>
      </c>
      <c r="Q88" s="41" t="s">
        <v>23</v>
      </c>
      <c r="R88" s="40" t="s">
        <v>22</v>
      </c>
    </row>
    <row r="89" spans="1:18" s="1" customFormat="1" ht="19.5" customHeight="1" x14ac:dyDescent="0.3">
      <c r="A89" s="31" t="s">
        <v>21</v>
      </c>
      <c r="B89" s="37"/>
      <c r="C89" s="37"/>
      <c r="D89" s="37"/>
      <c r="E89" s="37"/>
      <c r="F89" s="37"/>
      <c r="G89" s="37"/>
      <c r="H89" s="39"/>
      <c r="I89" s="38">
        <v>78110</v>
      </c>
      <c r="J89" s="38"/>
      <c r="K89" s="38"/>
      <c r="L89" s="38">
        <v>26169</v>
      </c>
      <c r="M89" s="37"/>
      <c r="N89" s="37"/>
      <c r="O89" s="37"/>
      <c r="P89" s="37"/>
      <c r="Q89" s="22">
        <f t="shared" ref="Q89:Q100" si="17">SUM(B89:P89)</f>
        <v>104279</v>
      </c>
      <c r="R89" s="21">
        <f>IF(Q89=0,0,(Q89/Q101))</f>
        <v>7.1355061208011439E-2</v>
      </c>
    </row>
    <row r="90" spans="1:18" s="1" customFormat="1" ht="19.5" customHeight="1" x14ac:dyDescent="0.3">
      <c r="A90" s="31" t="s">
        <v>20</v>
      </c>
      <c r="B90" s="33">
        <v>3395</v>
      </c>
      <c r="C90" s="33"/>
      <c r="D90" s="33">
        <v>9865</v>
      </c>
      <c r="E90" s="33">
        <v>5758</v>
      </c>
      <c r="F90" s="33"/>
      <c r="G90" s="33"/>
      <c r="H90" s="36"/>
      <c r="I90" s="33">
        <v>89969</v>
      </c>
      <c r="J90" s="33">
        <v>35712</v>
      </c>
      <c r="K90" s="33">
        <v>11062</v>
      </c>
      <c r="L90" s="33">
        <v>44863</v>
      </c>
      <c r="M90" s="33">
        <v>29676</v>
      </c>
      <c r="N90" s="32"/>
      <c r="O90" s="32"/>
      <c r="P90" s="32"/>
      <c r="Q90" s="22">
        <f t="shared" si="17"/>
        <v>230300</v>
      </c>
      <c r="R90" s="21">
        <f>IF(Q90=0,0,(Q90/Q101))</f>
        <v>0.15758753532547334</v>
      </c>
    </row>
    <row r="91" spans="1:18" s="1" customFormat="1" ht="19.5" customHeight="1" x14ac:dyDescent="0.3">
      <c r="A91" s="31" t="s">
        <v>19</v>
      </c>
      <c r="B91" s="27"/>
      <c r="C91" s="27"/>
      <c r="D91" s="27"/>
      <c r="E91" s="27"/>
      <c r="F91" s="27"/>
      <c r="G91" s="27"/>
      <c r="H91" s="28"/>
      <c r="I91" s="30">
        <v>64945</v>
      </c>
      <c r="J91" s="27"/>
      <c r="K91" s="27"/>
      <c r="L91" s="27"/>
      <c r="M91" s="27"/>
      <c r="N91" s="27"/>
      <c r="O91" s="27"/>
      <c r="P91" s="24"/>
      <c r="Q91" s="22">
        <f t="shared" si="17"/>
        <v>64945</v>
      </c>
      <c r="R91" s="21">
        <f>IF(Q91=0,0,(Q91/Q101))</f>
        <v>4.4439958670051523E-2</v>
      </c>
    </row>
    <row r="92" spans="1:18" s="1" customFormat="1" ht="19.5" customHeight="1" x14ac:dyDescent="0.3">
      <c r="A92" s="31" t="s">
        <v>18</v>
      </c>
      <c r="B92" s="27"/>
      <c r="C92" s="27"/>
      <c r="D92" s="27"/>
      <c r="E92" s="27"/>
      <c r="F92" s="27"/>
      <c r="G92" s="27"/>
      <c r="H92" s="35"/>
      <c r="I92" s="30">
        <v>82196</v>
      </c>
      <c r="J92" s="27"/>
      <c r="K92" s="27"/>
      <c r="L92" s="27"/>
      <c r="M92" s="27"/>
      <c r="N92" s="27"/>
      <c r="O92" s="27"/>
      <c r="P92" s="24"/>
      <c r="Q92" s="22">
        <f t="shared" si="17"/>
        <v>82196</v>
      </c>
      <c r="R92" s="21">
        <f>IF(Q92=0,0,(Q92/Q101))</f>
        <v>5.6244312000054739E-2</v>
      </c>
    </row>
    <row r="93" spans="1:18" s="1" customFormat="1" ht="19.5" customHeight="1" x14ac:dyDescent="0.3">
      <c r="A93" s="31" t="s">
        <v>17</v>
      </c>
      <c r="B93" s="27"/>
      <c r="C93" s="27"/>
      <c r="D93" s="27"/>
      <c r="E93" s="27"/>
      <c r="F93" s="27"/>
      <c r="G93" s="27"/>
      <c r="H93" s="35"/>
      <c r="I93" s="30">
        <v>293762</v>
      </c>
      <c r="J93" s="27"/>
      <c r="K93" s="27"/>
      <c r="L93" s="30">
        <v>40496</v>
      </c>
      <c r="M93" s="27"/>
      <c r="N93" s="27"/>
      <c r="O93" s="27"/>
      <c r="P93" s="24"/>
      <c r="Q93" s="22">
        <f t="shared" si="17"/>
        <v>334258</v>
      </c>
      <c r="R93" s="21">
        <f>IF(Q93=0,0,(Q93/Q101))</f>
        <v>0.22872294564838067</v>
      </c>
    </row>
    <row r="94" spans="1:18" s="1" customFormat="1" ht="20.100000000000001" customHeight="1" x14ac:dyDescent="0.3">
      <c r="A94" s="31" t="s">
        <v>16</v>
      </c>
      <c r="B94" s="27"/>
      <c r="C94" s="27"/>
      <c r="D94" s="27"/>
      <c r="E94" s="27"/>
      <c r="F94" s="27"/>
      <c r="G94" s="27"/>
      <c r="H94" s="35"/>
      <c r="I94" s="30">
        <v>59937</v>
      </c>
      <c r="J94" s="27"/>
      <c r="K94" s="27"/>
      <c r="L94" s="27"/>
      <c r="M94" s="27"/>
      <c r="N94" s="27"/>
      <c r="O94" s="27"/>
      <c r="P94" s="24"/>
      <c r="Q94" s="22">
        <f t="shared" si="17"/>
        <v>59937</v>
      </c>
      <c r="R94" s="21">
        <f>IF(Q94=0,0,(Q94/Q101))</f>
        <v>4.1013131154159339E-2</v>
      </c>
    </row>
    <row r="95" spans="1:18" s="1" customFormat="1" ht="20.100000000000001" customHeight="1" x14ac:dyDescent="0.3">
      <c r="A95" s="31" t="s">
        <v>15</v>
      </c>
      <c r="B95" s="33">
        <v>2374</v>
      </c>
      <c r="C95" s="33">
        <v>15937</v>
      </c>
      <c r="D95" s="33">
        <v>10306</v>
      </c>
      <c r="E95" s="33"/>
      <c r="F95" s="33">
        <v>5592</v>
      </c>
      <c r="G95" s="33">
        <v>933</v>
      </c>
      <c r="H95" s="34">
        <v>2812</v>
      </c>
      <c r="I95" s="33">
        <v>168669</v>
      </c>
      <c r="J95" s="33">
        <v>22158</v>
      </c>
      <c r="K95" s="33">
        <v>7317</v>
      </c>
      <c r="L95" s="33">
        <v>75191</v>
      </c>
      <c r="M95" s="33"/>
      <c r="N95" s="33">
        <v>9640</v>
      </c>
      <c r="O95" s="33">
        <v>26781</v>
      </c>
      <c r="P95" s="33">
        <v>48677</v>
      </c>
      <c r="Q95" s="22">
        <f t="shared" si="17"/>
        <v>396387</v>
      </c>
      <c r="R95" s="21">
        <f>IF(Q95=0,0,(Q95/Q101))</f>
        <v>0.27123599811141297</v>
      </c>
    </row>
    <row r="96" spans="1:18" s="1" customFormat="1" ht="20.100000000000001" customHeight="1" x14ac:dyDescent="0.3">
      <c r="A96" s="31" t="s">
        <v>14</v>
      </c>
      <c r="B96" s="32"/>
      <c r="C96" s="33">
        <v>17198</v>
      </c>
      <c r="D96" s="33"/>
      <c r="E96" s="33">
        <v>4504</v>
      </c>
      <c r="F96" s="33">
        <v>3154</v>
      </c>
      <c r="G96" s="33">
        <v>590</v>
      </c>
      <c r="H96" s="34">
        <v>1175</v>
      </c>
      <c r="I96" s="33"/>
      <c r="J96" s="33"/>
      <c r="K96" s="33"/>
      <c r="L96" s="33">
        <v>43800</v>
      </c>
      <c r="M96" s="33">
        <v>23185</v>
      </c>
      <c r="N96" s="33">
        <v>9179</v>
      </c>
      <c r="O96" s="33">
        <v>16548</v>
      </c>
      <c r="P96" s="33">
        <v>16537</v>
      </c>
      <c r="Q96" s="22">
        <f t="shared" si="17"/>
        <v>135870</v>
      </c>
      <c r="R96" s="21">
        <f>IF(Q96=0,0,(Q96/Q101))</f>
        <v>9.2971855947338533E-2</v>
      </c>
    </row>
    <row r="97" spans="1:18" s="1" customFormat="1" ht="20.100000000000001" customHeight="1" x14ac:dyDescent="0.3">
      <c r="A97" s="31" t="s">
        <v>13</v>
      </c>
      <c r="B97" s="33">
        <v>47</v>
      </c>
      <c r="C97" s="33">
        <v>351</v>
      </c>
      <c r="D97" s="33">
        <v>217</v>
      </c>
      <c r="E97" s="33">
        <v>104</v>
      </c>
      <c r="F97" s="33">
        <v>80</v>
      </c>
      <c r="G97" s="33">
        <v>15</v>
      </c>
      <c r="H97" s="34">
        <v>30</v>
      </c>
      <c r="I97" s="33">
        <v>10458</v>
      </c>
      <c r="J97" s="33">
        <v>452</v>
      </c>
      <c r="K97" s="33">
        <v>186</v>
      </c>
      <c r="L97" s="33">
        <v>2911</v>
      </c>
      <c r="M97" s="33">
        <v>555</v>
      </c>
      <c r="N97" s="32">
        <v>249</v>
      </c>
      <c r="O97" s="32">
        <v>387</v>
      </c>
      <c r="P97" s="32">
        <v>807</v>
      </c>
      <c r="Q97" s="22">
        <f t="shared" si="17"/>
        <v>16849</v>
      </c>
      <c r="R97" s="21">
        <f>IF(Q97=0,0,(Q97/Q101))</f>
        <v>1.1529276520620496E-2</v>
      </c>
    </row>
    <row r="98" spans="1:18" s="1" customFormat="1" ht="20.100000000000001" customHeight="1" x14ac:dyDescent="0.3">
      <c r="A98" s="31" t="s">
        <v>12</v>
      </c>
      <c r="B98" s="27">
        <v>18</v>
      </c>
      <c r="C98" s="27"/>
      <c r="D98" s="27">
        <v>41</v>
      </c>
      <c r="E98" s="27"/>
      <c r="F98" s="27"/>
      <c r="G98" s="27"/>
      <c r="H98" s="28"/>
      <c r="I98" s="30">
        <v>22</v>
      </c>
      <c r="J98" s="27"/>
      <c r="K98" s="27">
        <v>47</v>
      </c>
      <c r="L98" s="27">
        <v>24</v>
      </c>
      <c r="M98" s="27">
        <v>11</v>
      </c>
      <c r="N98" s="27"/>
      <c r="O98" s="27"/>
      <c r="P98" s="24"/>
      <c r="Q98" s="22">
        <f t="shared" si="17"/>
        <v>163</v>
      </c>
      <c r="R98" s="21">
        <f>IF(Q98=0,0,(Q98/Q101))</f>
        <v>1.1153611922732156E-4</v>
      </c>
    </row>
    <row r="99" spans="1:18" s="1" customFormat="1" ht="20.100000000000001" customHeight="1" x14ac:dyDescent="0.3">
      <c r="A99" s="29" t="s">
        <v>11</v>
      </c>
      <c r="B99" s="27">
        <v>41</v>
      </c>
      <c r="C99" s="27">
        <v>210</v>
      </c>
      <c r="D99" s="27">
        <v>118</v>
      </c>
      <c r="E99" s="27">
        <v>96</v>
      </c>
      <c r="F99" s="27">
        <v>83</v>
      </c>
      <c r="G99" s="27">
        <v>1</v>
      </c>
      <c r="H99" s="28">
        <v>44</v>
      </c>
      <c r="I99" s="27">
        <v>10722</v>
      </c>
      <c r="J99" s="27">
        <v>556</v>
      </c>
      <c r="K99" s="27">
        <v>123</v>
      </c>
      <c r="L99" s="27">
        <v>2962</v>
      </c>
      <c r="M99" s="27">
        <v>967</v>
      </c>
      <c r="N99" s="27">
        <v>51</v>
      </c>
      <c r="O99" s="27">
        <v>356</v>
      </c>
      <c r="P99" s="23">
        <v>281</v>
      </c>
      <c r="Q99" s="22">
        <f t="shared" si="17"/>
        <v>16611</v>
      </c>
      <c r="R99" s="21">
        <f>IF(Q99=0,0,(Q99/Q101))</f>
        <v>1.1366420101135205E-2</v>
      </c>
    </row>
    <row r="100" spans="1:18" s="1" customFormat="1" ht="20.100000000000001" customHeight="1" thickBot="1" x14ac:dyDescent="0.35">
      <c r="A100" s="26" t="s">
        <v>10</v>
      </c>
      <c r="B100" s="24"/>
      <c r="C100" s="24"/>
      <c r="D100" s="24"/>
      <c r="E100" s="24"/>
      <c r="F100" s="24"/>
      <c r="G100" s="24"/>
      <c r="H100" s="25"/>
      <c r="I100" s="24">
        <v>19615</v>
      </c>
      <c r="J100" s="24"/>
      <c r="K100" s="24"/>
      <c r="L100" s="24"/>
      <c r="M100" s="24"/>
      <c r="N100" s="24"/>
      <c r="O100" s="24"/>
      <c r="P100" s="23"/>
      <c r="Q100" s="22">
        <f t="shared" si="17"/>
        <v>19615</v>
      </c>
      <c r="R100" s="21">
        <f>IF(Q100=0,0,(Q100/Q101))</f>
        <v>1.3421969194134431E-2</v>
      </c>
    </row>
    <row r="101" spans="1:18" s="1" customFormat="1" ht="20.100000000000001" customHeight="1" thickTop="1" thickBot="1" x14ac:dyDescent="0.35">
      <c r="A101" s="20" t="s">
        <v>9</v>
      </c>
      <c r="B101" s="19">
        <f t="shared" ref="B101:R101" si="18">SUM(B89:B100)</f>
        <v>5875</v>
      </c>
      <c r="C101" s="19">
        <f t="shared" si="18"/>
        <v>33696</v>
      </c>
      <c r="D101" s="19">
        <f t="shared" si="18"/>
        <v>20547</v>
      </c>
      <c r="E101" s="19">
        <f t="shared" si="18"/>
        <v>10462</v>
      </c>
      <c r="F101" s="19">
        <f t="shared" si="18"/>
        <v>8909</v>
      </c>
      <c r="G101" s="19">
        <f t="shared" si="18"/>
        <v>1539</v>
      </c>
      <c r="H101" s="19">
        <f t="shared" si="18"/>
        <v>4061</v>
      </c>
      <c r="I101" s="19">
        <f t="shared" si="18"/>
        <v>878405</v>
      </c>
      <c r="J101" s="19">
        <f t="shared" si="18"/>
        <v>58878</v>
      </c>
      <c r="K101" s="19">
        <f t="shared" si="18"/>
        <v>18735</v>
      </c>
      <c r="L101" s="19">
        <f t="shared" si="18"/>
        <v>236416</v>
      </c>
      <c r="M101" s="19">
        <f t="shared" si="18"/>
        <v>54394</v>
      </c>
      <c r="N101" s="19">
        <f t="shared" si="18"/>
        <v>19119</v>
      </c>
      <c r="O101" s="19">
        <f t="shared" si="18"/>
        <v>44072</v>
      </c>
      <c r="P101" s="19">
        <f t="shared" si="18"/>
        <v>66302</v>
      </c>
      <c r="Q101" s="18">
        <f t="shared" si="18"/>
        <v>1461410</v>
      </c>
      <c r="R101" s="17">
        <f t="shared" si="18"/>
        <v>1.0000000000000002</v>
      </c>
    </row>
    <row r="102" spans="1:18" s="1" customFormat="1" ht="20.100000000000001" customHeight="1" x14ac:dyDescent="0.3">
      <c r="A102" s="11" t="s">
        <v>8</v>
      </c>
      <c r="B102" s="16" t="s">
        <v>7</v>
      </c>
      <c r="C102" s="15">
        <v>114296</v>
      </c>
      <c r="D102" s="12" t="s">
        <v>6</v>
      </c>
      <c r="E102" s="14">
        <f>4032+1396+79+1+6</f>
        <v>5514</v>
      </c>
      <c r="F102" s="13" t="s">
        <v>5</v>
      </c>
      <c r="G102" s="12">
        <v>5594</v>
      </c>
      <c r="H102" s="12" t="s">
        <v>4</v>
      </c>
      <c r="I102" s="12">
        <v>113280</v>
      </c>
      <c r="J102"/>
      <c r="K102"/>
      <c r="L102"/>
      <c r="M102" s="12"/>
      <c r="N102" s="13"/>
      <c r="O102" s="13" t="s">
        <v>3</v>
      </c>
      <c r="P102" s="12">
        <f>27591+17974</f>
        <v>45565</v>
      </c>
      <c r="Q102" s="6">
        <f>C102+E102+G102+I102+P102</f>
        <v>284249</v>
      </c>
      <c r="R102"/>
    </row>
    <row r="103" spans="1:18" s="1" customFormat="1" ht="20.100000000000001" customHeight="1" thickBot="1" x14ac:dyDescent="0.35">
      <c r="A103" s="11" t="s">
        <v>2</v>
      </c>
      <c r="B103" s="6"/>
      <c r="C103" s="6"/>
      <c r="D103" s="3"/>
      <c r="E103" s="5"/>
      <c r="F103" s="3"/>
      <c r="G103" s="3"/>
      <c r="H103" s="4"/>
      <c r="I103" s="3"/>
      <c r="J103" s="3"/>
      <c r="K103" s="3"/>
      <c r="L103" s="3"/>
      <c r="M103" s="3"/>
      <c r="N103" s="3"/>
      <c r="O103" s="3"/>
      <c r="P103" s="3"/>
      <c r="Q103" s="10">
        <f>SUM(Q101:Q102)</f>
        <v>1745659</v>
      </c>
      <c r="R103"/>
    </row>
    <row r="104" spans="1:18" s="1" customFormat="1" ht="20.25" customHeight="1" thickTop="1" x14ac:dyDescent="0.3">
      <c r="A104" s="9" t="s">
        <v>1</v>
      </c>
      <c r="B104" s="7">
        <v>6458</v>
      </c>
      <c r="C104"/>
      <c r="D104"/>
      <c r="E104"/>
      <c r="F104"/>
      <c r="G104"/>
      <c r="H104"/>
      <c r="I104"/>
      <c r="J104"/>
      <c r="K104"/>
      <c r="L104"/>
      <c r="M104"/>
      <c r="N104"/>
      <c r="O104"/>
      <c r="P104"/>
      <c r="Q104"/>
      <c r="R104"/>
    </row>
    <row r="105" spans="1:18" s="1" customFormat="1" ht="20.25" customHeight="1" x14ac:dyDescent="0.3">
      <c r="A105" s="8" t="s">
        <v>0</v>
      </c>
      <c r="B105" s="7">
        <v>1154</v>
      </c>
      <c r="C105" s="6"/>
      <c r="D105" s="3"/>
      <c r="E105" s="5"/>
      <c r="F105" s="3"/>
      <c r="G105" s="3"/>
      <c r="H105" s="4"/>
      <c r="I105" s="3"/>
      <c r="J105" s="3"/>
      <c r="K105" s="3"/>
      <c r="L105" s="3"/>
      <c r="M105" s="3"/>
      <c r="N105" s="3"/>
      <c r="O105" s="3"/>
      <c r="P105" s="3"/>
      <c r="Q105" s="2"/>
      <c r="R105"/>
    </row>
    <row r="106" spans="1:18" s="1" customFormat="1" ht="20.25" customHeight="1" x14ac:dyDescent="0.3">
      <c r="A106"/>
      <c r="B106"/>
      <c r="C106"/>
      <c r="D106"/>
      <c r="E106"/>
      <c r="F106"/>
      <c r="G106"/>
      <c r="H106"/>
      <c r="I106"/>
      <c r="J106"/>
      <c r="K106"/>
      <c r="L106"/>
      <c r="M106"/>
      <c r="N106"/>
      <c r="O106"/>
      <c r="P106"/>
      <c r="Q106"/>
      <c r="R106"/>
    </row>
    <row r="107" spans="1:18" s="1" customFormat="1" ht="20.25" customHeight="1" x14ac:dyDescent="0.3">
      <c r="A107"/>
      <c r="B107"/>
      <c r="C107"/>
      <c r="D107"/>
      <c r="E107"/>
      <c r="F107"/>
      <c r="G107"/>
      <c r="H107"/>
      <c r="I107"/>
      <c r="J107"/>
      <c r="K107"/>
      <c r="L107"/>
      <c r="M107"/>
      <c r="N107"/>
      <c r="O107"/>
      <c r="P107"/>
      <c r="Q107"/>
      <c r="R107"/>
    </row>
    <row r="108" spans="1:18" s="1" customFormat="1" ht="20.25" customHeight="1" x14ac:dyDescent="0.3">
      <c r="A108"/>
      <c r="B108"/>
      <c r="C108"/>
      <c r="D108"/>
      <c r="E108"/>
      <c r="F108"/>
      <c r="G108"/>
      <c r="H108"/>
      <c r="I108"/>
      <c r="J108"/>
      <c r="K108"/>
      <c r="L108"/>
      <c r="M108"/>
      <c r="N108"/>
      <c r="O108"/>
      <c r="P108"/>
      <c r="Q108"/>
      <c r="R108"/>
    </row>
    <row r="109" spans="1:18" s="1" customFormat="1" ht="20.25" customHeight="1" x14ac:dyDescent="0.3">
      <c r="A109"/>
      <c r="B109"/>
      <c r="C109"/>
      <c r="D109"/>
      <c r="E109"/>
      <c r="F109"/>
      <c r="G109"/>
      <c r="H109"/>
      <c r="I109"/>
      <c r="J109"/>
      <c r="K109"/>
      <c r="L109"/>
      <c r="M109"/>
      <c r="N109"/>
      <c r="O109"/>
      <c r="P109"/>
      <c r="Q109"/>
      <c r="R109"/>
    </row>
    <row r="110" spans="1:18" s="1" customFormat="1" ht="20.25" customHeight="1" x14ac:dyDescent="0.3">
      <c r="A110"/>
      <c r="B110"/>
      <c r="C110"/>
      <c r="D110"/>
      <c r="E110"/>
      <c r="F110"/>
      <c r="G110"/>
      <c r="H110"/>
      <c r="I110"/>
      <c r="J110"/>
      <c r="K110"/>
      <c r="L110"/>
      <c r="M110"/>
      <c r="N110"/>
      <c r="O110"/>
      <c r="P110"/>
      <c r="Q110"/>
      <c r="R110"/>
    </row>
    <row r="111" spans="1:18" ht="20.25" customHeight="1" x14ac:dyDescent="0.3"/>
    <row r="112" spans="1:18" ht="20.25" customHeight="1" x14ac:dyDescent="0.3"/>
    <row r="113" ht="20.25" customHeight="1" x14ac:dyDescent="0.3"/>
    <row r="114" ht="20.25" customHeight="1" x14ac:dyDescent="0.3"/>
  </sheetData>
  <mergeCells count="11">
    <mergeCell ref="A53:R53"/>
    <mergeCell ref="A1:R1"/>
    <mergeCell ref="A2:R2"/>
    <mergeCell ref="A3:R3"/>
    <mergeCell ref="A30:R30"/>
    <mergeCell ref="A52:R52"/>
    <mergeCell ref="A54:R54"/>
    <mergeCell ref="A55:R55"/>
    <mergeCell ref="A82:R82"/>
    <mergeCell ref="A83:R83"/>
    <mergeCell ref="A84:R84"/>
  </mergeCells>
  <pageMargins left="0.2" right="0.26" top="0.44" bottom="0.32" header="0.35" footer="0.22"/>
  <pageSetup scale="50" orientation="landscape" r:id="rId1"/>
  <headerFooter alignWithMargins="0">
    <oddFooter>&amp;L&amp;Z&amp;F</oddFooter>
  </headerFooter>
  <rowBreaks count="2" manualBreakCount="2">
    <brk id="51" max="17" man="1"/>
    <brk id="8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topLeftCell="A85" zoomScale="50" zoomScaleNormal="50" zoomScaleSheetLayoutView="65" workbookViewId="0">
      <selection activeCell="B103" sqref="B103"/>
    </sheetView>
  </sheetViews>
  <sheetFormatPr defaultRowHeight="20.25" x14ac:dyDescent="0.3"/>
  <cols>
    <col min="1" max="1" width="37.85546875" customWidth="1"/>
    <col min="2" max="7" width="13.28515625" customWidth="1"/>
    <col min="8" max="8" width="14.42578125" customWidth="1"/>
    <col min="9" max="9" width="14.85546875" customWidth="1"/>
    <col min="10" max="11" width="13.28515625" customWidth="1"/>
    <col min="12" max="12" width="11.28515625" customWidth="1"/>
    <col min="13" max="16" width="13.28515625" customWidth="1"/>
    <col min="17" max="17" width="14.42578125" bestFit="1" customWidth="1"/>
    <col min="18" max="18" width="12.42578125" customWidth="1"/>
    <col min="19" max="19" width="14.7109375" style="1" bestFit="1" customWidth="1"/>
    <col min="20" max="20" width="13.28515625" style="1" bestFit="1" customWidth="1"/>
  </cols>
  <sheetData>
    <row r="1" spans="1:18" ht="20.25" customHeight="1" x14ac:dyDescent="0.3">
      <c r="A1" s="160" t="s">
        <v>44</v>
      </c>
      <c r="B1" s="160"/>
      <c r="C1" s="160"/>
      <c r="D1" s="160"/>
      <c r="E1" s="160"/>
      <c r="F1" s="160"/>
      <c r="G1" s="160"/>
      <c r="H1" s="160"/>
      <c r="I1" s="160"/>
      <c r="J1" s="160"/>
      <c r="K1" s="160"/>
      <c r="L1" s="160"/>
      <c r="M1" s="160"/>
      <c r="N1" s="160"/>
      <c r="O1" s="160"/>
      <c r="P1" s="160"/>
      <c r="Q1" s="160"/>
      <c r="R1" s="160"/>
    </row>
    <row r="2" spans="1:18" ht="20.25" customHeight="1" x14ac:dyDescent="0.3">
      <c r="A2" s="161">
        <v>42309</v>
      </c>
      <c r="B2" s="161"/>
      <c r="C2" s="161"/>
      <c r="D2" s="161"/>
      <c r="E2" s="161"/>
      <c r="F2" s="161"/>
      <c r="G2" s="161"/>
      <c r="H2" s="161"/>
      <c r="I2" s="161"/>
      <c r="J2" s="161"/>
      <c r="K2" s="161"/>
      <c r="L2" s="161"/>
      <c r="M2" s="161"/>
      <c r="N2" s="161"/>
      <c r="O2" s="161"/>
      <c r="P2" s="161"/>
      <c r="Q2" s="161"/>
      <c r="R2" s="161"/>
    </row>
    <row r="3" spans="1:18" ht="20.25" customHeight="1" x14ac:dyDescent="0.3">
      <c r="A3" s="159" t="s">
        <v>43</v>
      </c>
      <c r="B3" s="159"/>
      <c r="C3" s="159"/>
      <c r="D3" s="159"/>
      <c r="E3" s="159"/>
      <c r="F3" s="159"/>
      <c r="G3" s="159"/>
      <c r="H3" s="159"/>
      <c r="I3" s="159"/>
      <c r="J3" s="159"/>
      <c r="K3" s="159"/>
      <c r="L3" s="159"/>
      <c r="M3" s="159"/>
      <c r="N3" s="159"/>
      <c r="O3" s="159"/>
      <c r="P3" s="159"/>
      <c r="Q3" s="159"/>
      <c r="R3" s="159"/>
    </row>
    <row r="4" spans="1:18" ht="20.25" customHeight="1" x14ac:dyDescent="0.3">
      <c r="A4" s="155"/>
      <c r="B4" s="155"/>
      <c r="C4" s="155"/>
      <c r="D4" s="155"/>
      <c r="E4" s="155"/>
      <c r="F4" s="155"/>
      <c r="G4" s="155"/>
      <c r="H4" s="155"/>
      <c r="I4" s="155"/>
      <c r="J4" s="155"/>
      <c r="K4" s="155"/>
      <c r="L4" s="155"/>
      <c r="M4" s="155"/>
      <c r="N4" s="155"/>
      <c r="O4" s="155"/>
      <c r="P4" s="155"/>
      <c r="Q4" s="155"/>
      <c r="R4" s="155"/>
    </row>
    <row r="5" spans="1:18" ht="20.25" customHeight="1" x14ac:dyDescent="0.3">
      <c r="A5" s="49"/>
      <c r="B5" s="53" t="s">
        <v>42</v>
      </c>
      <c r="C5" s="51"/>
      <c r="D5" s="49"/>
      <c r="E5" s="51"/>
      <c r="F5" s="51"/>
      <c r="G5" s="52"/>
      <c r="H5" s="52"/>
      <c r="I5" s="52"/>
      <c r="J5" s="52"/>
      <c r="K5" s="52"/>
      <c r="L5" s="51"/>
      <c r="M5" s="51"/>
      <c r="N5" s="51"/>
      <c r="O5" s="51"/>
      <c r="P5" s="49"/>
      <c r="Q5" s="50"/>
    </row>
    <row r="6" spans="1:18" s="1" customFormat="1" ht="19.5" customHeight="1" x14ac:dyDescent="0.3">
      <c r="A6" s="49"/>
      <c r="B6" s="47">
        <v>1</v>
      </c>
      <c r="C6" s="47">
        <v>3</v>
      </c>
      <c r="D6" s="47">
        <v>5</v>
      </c>
      <c r="E6" s="47">
        <v>7</v>
      </c>
      <c r="F6" s="47">
        <v>9</v>
      </c>
      <c r="G6" s="48">
        <v>11</v>
      </c>
      <c r="H6" s="48">
        <v>29</v>
      </c>
      <c r="I6" s="48">
        <v>13</v>
      </c>
      <c r="J6" s="48">
        <v>15</v>
      </c>
      <c r="K6" s="48">
        <v>17</v>
      </c>
      <c r="L6" s="47">
        <v>19</v>
      </c>
      <c r="M6" s="47">
        <v>21</v>
      </c>
      <c r="N6" s="47">
        <v>23</v>
      </c>
      <c r="O6" s="47">
        <v>25</v>
      </c>
      <c r="P6" s="47">
        <v>27</v>
      </c>
      <c r="Q6" s="46" t="s">
        <v>41</v>
      </c>
      <c r="R6" s="45" t="s">
        <v>40</v>
      </c>
    </row>
    <row r="7" spans="1:18" s="1" customFormat="1" ht="19.5" customHeight="1" x14ac:dyDescent="0.3">
      <c r="A7" s="44" t="s">
        <v>39</v>
      </c>
      <c r="B7" s="40" t="s">
        <v>38</v>
      </c>
      <c r="C7" s="40" t="s">
        <v>37</v>
      </c>
      <c r="D7" s="40" t="s">
        <v>36</v>
      </c>
      <c r="E7" s="40" t="s">
        <v>35</v>
      </c>
      <c r="F7" s="40" t="s">
        <v>34</v>
      </c>
      <c r="G7" s="40" t="s">
        <v>33</v>
      </c>
      <c r="H7" s="43" t="s">
        <v>32</v>
      </c>
      <c r="I7" s="40" t="s">
        <v>31</v>
      </c>
      <c r="J7" s="40" t="s">
        <v>30</v>
      </c>
      <c r="K7" s="40" t="s">
        <v>29</v>
      </c>
      <c r="L7" s="40" t="s">
        <v>28</v>
      </c>
      <c r="M7" s="40" t="s">
        <v>27</v>
      </c>
      <c r="N7" s="40" t="s">
        <v>26</v>
      </c>
      <c r="O7" s="40" t="s">
        <v>25</v>
      </c>
      <c r="P7" s="42" t="s">
        <v>24</v>
      </c>
      <c r="Q7" s="41" t="s">
        <v>23</v>
      </c>
      <c r="R7" s="40" t="s">
        <v>22</v>
      </c>
    </row>
    <row r="8" spans="1:18" s="1" customFormat="1" ht="19.5" customHeight="1" x14ac:dyDescent="0.3">
      <c r="A8" s="31" t="s">
        <v>21</v>
      </c>
      <c r="B8" s="37"/>
      <c r="C8" s="37"/>
      <c r="D8" s="37"/>
      <c r="E8" s="37"/>
      <c r="F8" s="37"/>
      <c r="G8" s="37"/>
      <c r="H8" s="39"/>
      <c r="I8" s="38">
        <v>79877</v>
      </c>
      <c r="J8" s="38"/>
      <c r="K8" s="38"/>
      <c r="L8" s="38">
        <v>25100</v>
      </c>
      <c r="M8" s="37"/>
      <c r="N8" s="37"/>
      <c r="O8" s="37"/>
      <c r="P8" s="37"/>
      <c r="Q8" s="22">
        <f t="shared" ref="Q8:Q21" si="0">SUM(B8:P8)</f>
        <v>104977</v>
      </c>
      <c r="R8" s="21">
        <f>IF(Q8=0,0,Q8/$Q$22)</f>
        <v>7.0640540538721847E-2</v>
      </c>
    </row>
    <row r="9" spans="1:18" s="1" customFormat="1" ht="19.5" customHeight="1" x14ac:dyDescent="0.3">
      <c r="A9" s="31" t="s">
        <v>20</v>
      </c>
      <c r="B9" s="33">
        <v>3243</v>
      </c>
      <c r="C9" s="33"/>
      <c r="D9" s="33">
        <v>9616</v>
      </c>
      <c r="E9" s="33">
        <v>5701</v>
      </c>
      <c r="F9" s="33"/>
      <c r="G9" s="33"/>
      <c r="H9" s="36"/>
      <c r="I9" s="33">
        <v>92740</v>
      </c>
      <c r="J9" s="33">
        <v>35576</v>
      </c>
      <c r="K9" s="33">
        <v>11098</v>
      </c>
      <c r="L9" s="33">
        <v>43690</v>
      </c>
      <c r="M9" s="33">
        <v>29468</v>
      </c>
      <c r="N9" s="32"/>
      <c r="O9" s="32"/>
      <c r="P9" s="32"/>
      <c r="Q9" s="22">
        <f t="shared" si="0"/>
        <v>231132</v>
      </c>
      <c r="R9" s="21">
        <f t="shared" ref="R9:R21" si="1">IF(Q9=0,0,Q9/$Q$22)</f>
        <v>0.15553206336431655</v>
      </c>
    </row>
    <row r="10" spans="1:18" s="1" customFormat="1" ht="19.5" customHeight="1" x14ac:dyDescent="0.3">
      <c r="A10" s="31" t="s">
        <v>19</v>
      </c>
      <c r="B10" s="27"/>
      <c r="C10" s="27"/>
      <c r="D10" s="27"/>
      <c r="E10" s="27"/>
      <c r="F10" s="27"/>
      <c r="G10" s="27"/>
      <c r="H10" s="28"/>
      <c r="I10" s="30">
        <v>63361</v>
      </c>
      <c r="J10" s="27"/>
      <c r="K10" s="27"/>
      <c r="L10" s="27"/>
      <c r="M10" s="27"/>
      <c r="N10" s="27"/>
      <c r="O10" s="27"/>
      <c r="P10" s="24"/>
      <c r="Q10" s="22">
        <f t="shared" si="0"/>
        <v>63361</v>
      </c>
      <c r="R10" s="21">
        <f t="shared" si="1"/>
        <v>4.2636532660239437E-2</v>
      </c>
    </row>
    <row r="11" spans="1:18" s="1" customFormat="1" ht="20.100000000000001" customHeight="1" x14ac:dyDescent="0.3">
      <c r="A11" s="31" t="s">
        <v>18</v>
      </c>
      <c r="B11" s="27"/>
      <c r="C11" s="27"/>
      <c r="D11" s="27"/>
      <c r="E11" s="27"/>
      <c r="F11" s="27"/>
      <c r="G11" s="27"/>
      <c r="H11" s="35"/>
      <c r="I11" s="30">
        <v>83725</v>
      </c>
      <c r="J11" s="27"/>
      <c r="K11" s="27"/>
      <c r="L11" s="27"/>
      <c r="M11" s="27"/>
      <c r="N11" s="27"/>
      <c r="O11" s="27"/>
      <c r="P11" s="24"/>
      <c r="Q11" s="22">
        <f t="shared" si="0"/>
        <v>83725</v>
      </c>
      <c r="R11" s="21">
        <f t="shared" si="1"/>
        <v>5.6339762582322671E-2</v>
      </c>
    </row>
    <row r="12" spans="1:18" s="1" customFormat="1" ht="20.100000000000001" customHeight="1" x14ac:dyDescent="0.3">
      <c r="A12" s="31" t="s">
        <v>17</v>
      </c>
      <c r="B12" s="27"/>
      <c r="C12" s="27"/>
      <c r="D12" s="27"/>
      <c r="E12" s="27"/>
      <c r="F12" s="27"/>
      <c r="G12" s="27"/>
      <c r="H12" s="35"/>
      <c r="I12" s="30">
        <v>299931</v>
      </c>
      <c r="J12" s="27"/>
      <c r="K12" s="27"/>
      <c r="L12" s="30">
        <v>38923</v>
      </c>
      <c r="M12" s="27"/>
      <c r="N12" s="27"/>
      <c r="O12" s="27"/>
      <c r="P12" s="24"/>
      <c r="Q12" s="22">
        <f t="shared" si="0"/>
        <v>338854</v>
      </c>
      <c r="R12" s="21">
        <f t="shared" si="1"/>
        <v>0.22801975407668398</v>
      </c>
    </row>
    <row r="13" spans="1:18" s="1" customFormat="1" ht="20.100000000000001" customHeight="1" x14ac:dyDescent="0.3">
      <c r="A13" s="31" t="s">
        <v>16</v>
      </c>
      <c r="B13" s="27"/>
      <c r="C13" s="27"/>
      <c r="D13" s="27"/>
      <c r="E13" s="27"/>
      <c r="F13" s="27"/>
      <c r="G13" s="27"/>
      <c r="H13" s="35"/>
      <c r="I13" s="30">
        <v>58324</v>
      </c>
      <c r="J13" s="27"/>
      <c r="K13" s="27"/>
      <c r="L13" s="27"/>
      <c r="M13" s="27"/>
      <c r="N13" s="27"/>
      <c r="O13" s="27"/>
      <c r="P13" s="24"/>
      <c r="Q13" s="22">
        <f t="shared" si="0"/>
        <v>58324</v>
      </c>
      <c r="R13" s="21">
        <f t="shared" si="1"/>
        <v>3.9247062560183787E-2</v>
      </c>
    </row>
    <row r="14" spans="1:18" s="1" customFormat="1" ht="20.100000000000001" customHeight="1" x14ac:dyDescent="0.3">
      <c r="A14" s="31" t="s">
        <v>15</v>
      </c>
      <c r="B14" s="33">
        <v>2323</v>
      </c>
      <c r="C14" s="33">
        <v>15910</v>
      </c>
      <c r="D14" s="33">
        <v>10030</v>
      </c>
      <c r="E14" s="33"/>
      <c r="F14" s="33">
        <v>5638</v>
      </c>
      <c r="G14" s="33">
        <v>956</v>
      </c>
      <c r="H14" s="34">
        <v>2843</v>
      </c>
      <c r="I14" s="33">
        <v>173961</v>
      </c>
      <c r="J14" s="33">
        <v>21581</v>
      </c>
      <c r="K14" s="33">
        <v>7275</v>
      </c>
      <c r="L14" s="33">
        <v>73338</v>
      </c>
      <c r="M14" s="33"/>
      <c r="N14" s="33">
        <v>9669</v>
      </c>
      <c r="O14" s="33">
        <v>26133</v>
      </c>
      <c r="P14" s="33">
        <v>49155</v>
      </c>
      <c r="Q14" s="22">
        <f t="shared" si="0"/>
        <v>398812</v>
      </c>
      <c r="R14" s="21">
        <f t="shared" si="1"/>
        <v>0.26836635885316534</v>
      </c>
    </row>
    <row r="15" spans="1:18" s="1" customFormat="1" ht="20.100000000000001" customHeight="1" x14ac:dyDescent="0.3">
      <c r="A15" s="31" t="s">
        <v>14</v>
      </c>
      <c r="B15" s="32"/>
      <c r="C15" s="33">
        <v>16956</v>
      </c>
      <c r="D15" s="33"/>
      <c r="E15" s="33">
        <v>4509</v>
      </c>
      <c r="F15" s="33">
        <v>3158</v>
      </c>
      <c r="G15" s="33">
        <v>592</v>
      </c>
      <c r="H15" s="34">
        <v>1150</v>
      </c>
      <c r="I15" s="33"/>
      <c r="J15" s="33"/>
      <c r="K15" s="33"/>
      <c r="L15" s="33">
        <v>42927</v>
      </c>
      <c r="M15" s="33">
        <v>23252</v>
      </c>
      <c r="N15" s="33">
        <v>9203</v>
      </c>
      <c r="O15" s="33">
        <v>16072</v>
      </c>
      <c r="P15" s="33">
        <v>16485</v>
      </c>
      <c r="Q15" s="22">
        <f t="shared" si="0"/>
        <v>134304</v>
      </c>
      <c r="R15" s="21">
        <f t="shared" si="1"/>
        <v>9.0375102703568397E-2</v>
      </c>
    </row>
    <row r="16" spans="1:18" s="1" customFormat="1" ht="20.100000000000001" customHeight="1" x14ac:dyDescent="0.3">
      <c r="A16" s="31" t="s">
        <v>13</v>
      </c>
      <c r="B16" s="33">
        <v>48</v>
      </c>
      <c r="C16" s="33">
        <v>345</v>
      </c>
      <c r="D16" s="33">
        <v>220</v>
      </c>
      <c r="E16" s="33">
        <v>100</v>
      </c>
      <c r="F16" s="33">
        <v>79</v>
      </c>
      <c r="G16" s="33">
        <v>16</v>
      </c>
      <c r="H16" s="34">
        <v>33</v>
      </c>
      <c r="I16" s="33">
        <v>10454</v>
      </c>
      <c r="J16" s="33">
        <v>452</v>
      </c>
      <c r="K16" s="33">
        <v>190</v>
      </c>
      <c r="L16" s="33">
        <v>2929</v>
      </c>
      <c r="M16" s="33">
        <v>558</v>
      </c>
      <c r="N16" s="32">
        <v>243</v>
      </c>
      <c r="O16" s="32">
        <v>395</v>
      </c>
      <c r="P16" s="32">
        <v>806</v>
      </c>
      <c r="Q16" s="22">
        <f t="shared" si="0"/>
        <v>16868</v>
      </c>
      <c r="R16" s="21">
        <f t="shared" si="1"/>
        <v>1.135072099419073E-2</v>
      </c>
    </row>
    <row r="17" spans="1:20" ht="20.100000000000001" customHeight="1" x14ac:dyDescent="0.3">
      <c r="A17" s="31" t="s">
        <v>12</v>
      </c>
      <c r="B17" s="27">
        <v>20</v>
      </c>
      <c r="C17" s="27"/>
      <c r="D17" s="27">
        <v>42</v>
      </c>
      <c r="E17" s="27"/>
      <c r="F17" s="27"/>
      <c r="G17" s="27"/>
      <c r="H17" s="28"/>
      <c r="I17" s="30">
        <v>20</v>
      </c>
      <c r="J17" s="27"/>
      <c r="K17" s="27">
        <v>43</v>
      </c>
      <c r="L17" s="27">
        <v>26</v>
      </c>
      <c r="M17" s="27">
        <v>11</v>
      </c>
      <c r="N17" s="27"/>
      <c r="O17" s="27"/>
      <c r="P17" s="24"/>
      <c r="Q17" s="22">
        <f t="shared" si="0"/>
        <v>162</v>
      </c>
      <c r="R17" s="21">
        <f t="shared" si="1"/>
        <v>1.0901214139547654E-4</v>
      </c>
    </row>
    <row r="18" spans="1:20" ht="20.100000000000001" customHeight="1" x14ac:dyDescent="0.3">
      <c r="A18" s="29" t="s">
        <v>84</v>
      </c>
      <c r="B18" s="27">
        <v>44</v>
      </c>
      <c r="C18" s="27">
        <v>227</v>
      </c>
      <c r="D18" s="27">
        <v>121</v>
      </c>
      <c r="E18" s="27">
        <v>93</v>
      </c>
      <c r="F18" s="27">
        <v>76</v>
      </c>
      <c r="G18" s="27">
        <v>2</v>
      </c>
      <c r="H18" s="28">
        <v>41</v>
      </c>
      <c r="I18" s="27">
        <v>10842</v>
      </c>
      <c r="J18" s="27">
        <v>568</v>
      </c>
      <c r="K18" s="27">
        <v>131</v>
      </c>
      <c r="L18" s="27">
        <v>2965</v>
      </c>
      <c r="M18" s="27">
        <v>979</v>
      </c>
      <c r="N18" s="27">
        <v>53</v>
      </c>
      <c r="O18" s="27">
        <v>341</v>
      </c>
      <c r="P18" s="23">
        <v>279</v>
      </c>
      <c r="Q18" s="22">
        <f t="shared" si="0"/>
        <v>16762</v>
      </c>
      <c r="R18" s="21">
        <f t="shared" si="1"/>
        <v>1.1279392062166528E-2</v>
      </c>
    </row>
    <row r="19" spans="1:20" ht="20.100000000000001" customHeight="1" x14ac:dyDescent="0.3">
      <c r="A19" s="26" t="s">
        <v>10</v>
      </c>
      <c r="B19" s="24"/>
      <c r="C19" s="24"/>
      <c r="D19" s="24"/>
      <c r="E19" s="24"/>
      <c r="F19" s="24"/>
      <c r="G19" s="24"/>
      <c r="H19" s="25"/>
      <c r="I19" s="24">
        <v>19734</v>
      </c>
      <c r="J19" s="24"/>
      <c r="K19" s="24"/>
      <c r="L19" s="24"/>
      <c r="M19" s="24"/>
      <c r="N19" s="24"/>
      <c r="O19" s="24"/>
      <c r="P19" s="23"/>
      <c r="Q19" s="22">
        <f t="shared" si="0"/>
        <v>19734</v>
      </c>
      <c r="R19" s="21">
        <f t="shared" si="1"/>
        <v>1.3279293816656382E-2</v>
      </c>
    </row>
    <row r="20" spans="1:20" ht="20.100000000000001" customHeight="1" x14ac:dyDescent="0.3">
      <c r="A20" s="26" t="s">
        <v>81</v>
      </c>
      <c r="B20" s="24">
        <v>197</v>
      </c>
      <c r="C20" s="24"/>
      <c r="D20" s="24">
        <v>730</v>
      </c>
      <c r="E20" s="24">
        <v>347</v>
      </c>
      <c r="F20" s="24"/>
      <c r="G20" s="24"/>
      <c r="H20" s="25"/>
      <c r="I20" s="24"/>
      <c r="J20" s="24">
        <v>1903</v>
      </c>
      <c r="K20" s="24">
        <v>528</v>
      </c>
      <c r="L20" s="24"/>
      <c r="M20" s="24"/>
      <c r="N20" s="24"/>
      <c r="O20" s="24">
        <v>1843</v>
      </c>
      <c r="P20" s="23"/>
      <c r="Q20" s="22">
        <f t="shared" si="0"/>
        <v>5548</v>
      </c>
      <c r="R20" s="21">
        <f t="shared" si="1"/>
        <v>3.733329385568542E-3</v>
      </c>
    </row>
    <row r="21" spans="1:20" ht="20.100000000000001" customHeight="1" thickBot="1" x14ac:dyDescent="0.35">
      <c r="A21" s="26" t="s">
        <v>82</v>
      </c>
      <c r="B21" s="153"/>
      <c r="C21" s="153">
        <v>712</v>
      </c>
      <c r="D21" s="153"/>
      <c r="E21" s="153"/>
      <c r="F21" s="153">
        <v>166</v>
      </c>
      <c r="G21" s="153">
        <v>22</v>
      </c>
      <c r="H21" s="154">
        <v>69</v>
      </c>
      <c r="I21" s="153"/>
      <c r="J21" s="153"/>
      <c r="K21" s="153"/>
      <c r="L21" s="153">
        <v>10500</v>
      </c>
      <c r="M21" s="153">
        <v>1014</v>
      </c>
      <c r="N21" s="153">
        <v>188</v>
      </c>
      <c r="O21" s="153"/>
      <c r="P21" s="153">
        <v>839</v>
      </c>
      <c r="Q21" s="152">
        <f t="shared" si="0"/>
        <v>13510</v>
      </c>
      <c r="R21" s="21">
        <f t="shared" si="1"/>
        <v>9.091074260820297E-3</v>
      </c>
    </row>
    <row r="22" spans="1:20" ht="20.100000000000001" customHeight="1" thickTop="1" thickBot="1" x14ac:dyDescent="0.35">
      <c r="A22" s="20" t="s">
        <v>9</v>
      </c>
      <c r="B22" s="19">
        <f>SUM(B8:B21)</f>
        <v>5875</v>
      </c>
      <c r="C22" s="19">
        <f>SUM(C8:C21)</f>
        <v>34150</v>
      </c>
      <c r="D22" s="19">
        <f t="shared" ref="D22:P22" si="2">SUM(D8:D21)</f>
        <v>20759</v>
      </c>
      <c r="E22" s="19">
        <f t="shared" si="2"/>
        <v>10750</v>
      </c>
      <c r="F22" s="19">
        <f t="shared" si="2"/>
        <v>9117</v>
      </c>
      <c r="G22" s="19">
        <f t="shared" si="2"/>
        <v>1588</v>
      </c>
      <c r="H22" s="19">
        <f t="shared" si="2"/>
        <v>4136</v>
      </c>
      <c r="I22" s="19">
        <f t="shared" si="2"/>
        <v>892969</v>
      </c>
      <c r="J22" s="19">
        <f t="shared" si="2"/>
        <v>60080</v>
      </c>
      <c r="K22" s="19">
        <f t="shared" si="2"/>
        <v>19265</v>
      </c>
      <c r="L22" s="19">
        <f t="shared" si="2"/>
        <v>240398</v>
      </c>
      <c r="M22" s="19">
        <f t="shared" si="2"/>
        <v>55282</v>
      </c>
      <c r="N22" s="19">
        <f t="shared" si="2"/>
        <v>19356</v>
      </c>
      <c r="O22" s="19">
        <f t="shared" si="2"/>
        <v>44784</v>
      </c>
      <c r="P22" s="19">
        <f t="shared" si="2"/>
        <v>67564</v>
      </c>
      <c r="Q22" s="18">
        <f>SUM(Q8:Q21)</f>
        <v>1486073</v>
      </c>
      <c r="R22" s="17">
        <f>SUM(R8:R21)</f>
        <v>1</v>
      </c>
    </row>
    <row r="23" spans="1:20" ht="20.100000000000001" customHeight="1" x14ac:dyDescent="0.3">
      <c r="A23" s="11" t="s">
        <v>8</v>
      </c>
      <c r="B23" s="16" t="s">
        <v>7</v>
      </c>
      <c r="C23" s="15">
        <v>116420</v>
      </c>
      <c r="D23" s="12" t="s">
        <v>6</v>
      </c>
      <c r="E23" s="14">
        <f>7+4060+1195+69+14</f>
        <v>5345</v>
      </c>
      <c r="F23" s="13" t="s">
        <v>5</v>
      </c>
      <c r="G23" s="12">
        <v>5721</v>
      </c>
      <c r="H23" s="12" t="s">
        <v>4</v>
      </c>
      <c r="I23" s="12">
        <v>116214</v>
      </c>
      <c r="M23" s="12"/>
      <c r="N23" s="13"/>
      <c r="O23" s="13" t="s">
        <v>3</v>
      </c>
      <c r="P23" s="12">
        <f>28209+18249</f>
        <v>46458</v>
      </c>
      <c r="Q23" s="6">
        <f>C23+E23+G23+I23+P23</f>
        <v>290158</v>
      </c>
    </row>
    <row r="24" spans="1:20" ht="20.100000000000001" customHeight="1" thickBot="1" x14ac:dyDescent="0.35">
      <c r="A24" s="11" t="s">
        <v>2</v>
      </c>
      <c r="B24" s="6"/>
      <c r="C24" s="6"/>
      <c r="D24" s="3"/>
      <c r="E24" s="5"/>
      <c r="F24" s="3"/>
      <c r="G24" s="3"/>
      <c r="H24" s="4"/>
      <c r="I24" s="3"/>
      <c r="J24" s="3"/>
      <c r="K24" s="3"/>
      <c r="L24" s="3"/>
      <c r="M24" s="3"/>
      <c r="N24" s="3"/>
      <c r="O24" s="3"/>
      <c r="P24" s="3"/>
      <c r="Q24" s="10">
        <f>SUM(Q22:Q23)</f>
        <v>1776231</v>
      </c>
    </row>
    <row r="25" spans="1:20" ht="20.25" customHeight="1" thickTop="1" x14ac:dyDescent="0.3">
      <c r="A25" s="9" t="s">
        <v>1</v>
      </c>
      <c r="B25" s="7">
        <v>6467</v>
      </c>
    </row>
    <row r="26" spans="1:20" ht="20.25" customHeight="1" x14ac:dyDescent="0.3">
      <c r="A26" s="8" t="s">
        <v>0</v>
      </c>
      <c r="B26" s="7">
        <v>1178</v>
      </c>
      <c r="C26" s="6"/>
      <c r="D26" s="3"/>
      <c r="E26" s="5"/>
      <c r="F26" s="3"/>
      <c r="G26" s="3"/>
      <c r="H26" s="4"/>
      <c r="I26" s="3"/>
      <c r="J26" s="3"/>
      <c r="K26" s="3"/>
      <c r="L26" s="3"/>
      <c r="M26" s="3"/>
      <c r="N26" s="3"/>
      <c r="O26" s="3"/>
      <c r="P26" s="3"/>
      <c r="Q26" s="2"/>
    </row>
    <row r="27" spans="1:20" ht="20.25" customHeight="1" x14ac:dyDescent="0.3">
      <c r="A27" s="151"/>
      <c r="B27" s="6"/>
      <c r="C27" s="6"/>
      <c r="D27" s="3"/>
      <c r="E27" s="5"/>
      <c r="F27" s="3"/>
      <c r="G27" s="3"/>
      <c r="H27" s="4"/>
      <c r="I27" s="3"/>
      <c r="J27" s="3"/>
      <c r="K27" s="3"/>
      <c r="L27" s="3"/>
      <c r="M27" s="3"/>
      <c r="N27" s="3"/>
      <c r="O27" s="3"/>
      <c r="P27" s="3"/>
      <c r="Q27" s="2"/>
    </row>
    <row r="28" spans="1:20" ht="20.25" customHeight="1" x14ac:dyDescent="0.3">
      <c r="A28" s="11"/>
      <c r="B28" s="6"/>
      <c r="C28" s="6"/>
      <c r="D28" s="3"/>
      <c r="E28" s="5"/>
      <c r="F28" s="3"/>
      <c r="G28" s="3"/>
      <c r="H28" s="4"/>
      <c r="I28" s="3"/>
      <c r="J28" s="3"/>
      <c r="K28" s="3"/>
      <c r="L28" s="3"/>
      <c r="M28" s="3"/>
      <c r="N28" s="3"/>
      <c r="O28" s="3"/>
      <c r="P28" s="3"/>
      <c r="Q28" s="2"/>
    </row>
    <row r="29" spans="1:20" ht="20.25" customHeight="1" x14ac:dyDescent="0.3">
      <c r="A29" s="11"/>
      <c r="B29" s="6"/>
      <c r="C29" s="6"/>
      <c r="D29" s="3"/>
      <c r="E29" s="5"/>
      <c r="F29" s="3"/>
      <c r="G29" s="3"/>
      <c r="H29" s="4"/>
      <c r="I29" s="3"/>
      <c r="J29" s="3"/>
      <c r="K29" s="3"/>
      <c r="L29" s="3"/>
      <c r="M29" s="3"/>
      <c r="N29" s="3"/>
      <c r="O29" s="3"/>
      <c r="P29" s="3"/>
      <c r="Q29" s="2"/>
    </row>
    <row r="30" spans="1:20" ht="20.25" customHeight="1" x14ac:dyDescent="0.3">
      <c r="A30" s="162" t="s">
        <v>80</v>
      </c>
      <c r="B30" s="162"/>
      <c r="C30" s="162"/>
      <c r="D30" s="162"/>
      <c r="E30" s="162"/>
      <c r="F30" s="162"/>
      <c r="G30" s="162"/>
      <c r="H30" s="162"/>
      <c r="I30" s="162"/>
      <c r="J30" s="162"/>
      <c r="K30" s="162"/>
      <c r="L30" s="162"/>
      <c r="M30" s="162"/>
      <c r="N30" s="162"/>
      <c r="O30" s="162"/>
      <c r="P30" s="162"/>
      <c r="Q30" s="162"/>
      <c r="R30" s="162"/>
    </row>
    <row r="31" spans="1:20" ht="20.25" customHeight="1" x14ac:dyDescent="0.3"/>
    <row r="32" spans="1:20" s="104" customFormat="1" ht="58.5" customHeight="1" x14ac:dyDescent="0.3">
      <c r="A32" s="150" t="s">
        <v>79</v>
      </c>
      <c r="B32" s="149" t="s">
        <v>21</v>
      </c>
      <c r="C32" s="149" t="s">
        <v>78</v>
      </c>
      <c r="D32" s="149" t="s">
        <v>19</v>
      </c>
      <c r="E32" s="149" t="s">
        <v>18</v>
      </c>
      <c r="F32" s="149" t="s">
        <v>17</v>
      </c>
      <c r="G32" s="145" t="s">
        <v>16</v>
      </c>
      <c r="H32" s="148" t="s">
        <v>77</v>
      </c>
      <c r="I32" s="145" t="s">
        <v>14</v>
      </c>
      <c r="J32" s="145" t="s">
        <v>76</v>
      </c>
      <c r="K32" s="146" t="s">
        <v>75</v>
      </c>
      <c r="L32" s="145" t="s">
        <v>74</v>
      </c>
      <c r="M32" s="145" t="s">
        <v>73</v>
      </c>
      <c r="N32" s="145" t="s">
        <v>72</v>
      </c>
      <c r="O32" s="146" t="s">
        <v>71</v>
      </c>
      <c r="P32" s="147" t="s">
        <v>70</v>
      </c>
      <c r="Q32" s="146" t="s">
        <v>69</v>
      </c>
      <c r="R32" s="145" t="s">
        <v>68</v>
      </c>
      <c r="S32" s="1"/>
      <c r="T32" s="1"/>
    </row>
    <row r="33" spans="1:20" s="104" customFormat="1" ht="20.25" customHeight="1" x14ac:dyDescent="0.3">
      <c r="A33" s="144" t="s">
        <v>67</v>
      </c>
      <c r="B33" s="143"/>
      <c r="C33" s="143"/>
      <c r="D33" s="143"/>
      <c r="E33" s="143"/>
      <c r="F33" s="143"/>
      <c r="G33" s="137"/>
      <c r="H33" s="137">
        <f>H14+P14</f>
        <v>51998</v>
      </c>
      <c r="I33" s="136">
        <f>H15+P15</f>
        <v>17635</v>
      </c>
      <c r="J33" s="135">
        <f t="shared" ref="J33:J40" si="3">SUM(B33:I33)</f>
        <v>69633</v>
      </c>
      <c r="K33" s="134">
        <f>IF(J33=0,0,((J33/J40)))</f>
        <v>4.9263206151586608E-2</v>
      </c>
      <c r="L33" s="132">
        <f>H16+H17+P16+P17</f>
        <v>839</v>
      </c>
      <c r="M33" s="133">
        <f t="shared" ref="M33:M39" si="4">IF(L33=0,0,(L33/L$40))</f>
        <v>4.9266001174398118E-2</v>
      </c>
      <c r="N33" s="132">
        <f>H18+P18</f>
        <v>320</v>
      </c>
      <c r="O33" s="131">
        <f t="shared" ref="O33:O39" si="5">IF(N33=0,0,(N33/N$40))</f>
        <v>1.9090800620451018E-2</v>
      </c>
      <c r="P33" s="142">
        <f>P21+H21</f>
        <v>908</v>
      </c>
      <c r="Q33" s="129">
        <f t="shared" ref="Q33:Q40" si="6">J33+L33+N33+P33</f>
        <v>71700</v>
      </c>
      <c r="R33" s="128">
        <f t="shared" ref="R33:R39" si="7">IF(Q33=0,0,(Q33/Q$40))</f>
        <v>4.8247966284294244E-2</v>
      </c>
      <c r="S33" s="1"/>
      <c r="T33" s="1"/>
    </row>
    <row r="34" spans="1:20" s="104" customFormat="1" ht="20.25" customHeight="1" x14ac:dyDescent="0.3">
      <c r="A34" s="139" t="s">
        <v>66</v>
      </c>
      <c r="B34" s="141"/>
      <c r="C34" s="138">
        <f>B9+D9+J9+K9</f>
        <v>59533</v>
      </c>
      <c r="D34" s="141"/>
      <c r="E34" s="141"/>
      <c r="F34" s="141"/>
      <c r="G34" s="137"/>
      <c r="H34" s="137">
        <f>B14+D14+J14+K14</f>
        <v>41209</v>
      </c>
      <c r="I34" s="136"/>
      <c r="J34" s="135">
        <f t="shared" si="3"/>
        <v>100742</v>
      </c>
      <c r="K34" s="134">
        <f>IF(J34=0,0,((J34/J40)))</f>
        <v>7.1271866990121613E-2</v>
      </c>
      <c r="L34" s="132">
        <f>B16+B17+D16+D17+J16+J17+K16+K17</f>
        <v>1015</v>
      </c>
      <c r="M34" s="133">
        <f t="shared" si="4"/>
        <v>5.9600704638872577E-2</v>
      </c>
      <c r="N34" s="132">
        <f>B18+D18+J18+K18</f>
        <v>864</v>
      </c>
      <c r="O34" s="131">
        <f t="shared" si="5"/>
        <v>5.1545161675217756E-2</v>
      </c>
      <c r="P34" s="140">
        <f>B20+D20+J20+K20</f>
        <v>3358</v>
      </c>
      <c r="Q34" s="129">
        <f t="shared" si="6"/>
        <v>105979</v>
      </c>
      <c r="R34" s="128">
        <f t="shared" si="7"/>
        <v>7.1314800820686461E-2</v>
      </c>
      <c r="S34" s="1"/>
      <c r="T34" s="1"/>
    </row>
    <row r="35" spans="1:20" s="104" customFormat="1" ht="20.25" customHeight="1" x14ac:dyDescent="0.3">
      <c r="A35" s="139" t="s">
        <v>65</v>
      </c>
      <c r="B35" s="141"/>
      <c r="C35" s="141"/>
      <c r="D35" s="141"/>
      <c r="E35" s="141"/>
      <c r="F35" s="141"/>
      <c r="G35" s="137"/>
      <c r="H35" s="137">
        <f>O14</f>
        <v>26133</v>
      </c>
      <c r="I35" s="136">
        <f>O15</f>
        <v>16072</v>
      </c>
      <c r="J35" s="135">
        <f t="shared" si="3"/>
        <v>42205</v>
      </c>
      <c r="K35" s="134">
        <f>IF(J35=0,0,((J35/J40)))</f>
        <v>2.9858739615235774E-2</v>
      </c>
      <c r="L35" s="132">
        <f>O16+O17</f>
        <v>395</v>
      </c>
      <c r="M35" s="133">
        <f t="shared" si="4"/>
        <v>2.3194362889019379E-2</v>
      </c>
      <c r="N35" s="132">
        <f>O18</f>
        <v>341</v>
      </c>
      <c r="O35" s="131">
        <f t="shared" si="5"/>
        <v>2.034363441116812E-2</v>
      </c>
      <c r="P35" s="140">
        <f>O20</f>
        <v>1843</v>
      </c>
      <c r="Q35" s="129">
        <f t="shared" si="6"/>
        <v>44784</v>
      </c>
      <c r="R35" s="128">
        <f t="shared" si="7"/>
        <v>3.0135800865771736E-2</v>
      </c>
      <c r="S35" s="1"/>
      <c r="T35" s="1"/>
    </row>
    <row r="36" spans="1:20" s="104" customFormat="1" ht="20.25" customHeight="1" x14ac:dyDescent="0.3">
      <c r="A36" s="139" t="s">
        <v>64</v>
      </c>
      <c r="B36" s="141"/>
      <c r="C36" s="138">
        <f>E9+M9</f>
        <v>35169</v>
      </c>
      <c r="D36" s="141"/>
      <c r="E36" s="141"/>
      <c r="F36" s="141"/>
      <c r="G36" s="137"/>
      <c r="H36" s="137"/>
      <c r="I36" s="136">
        <f>E15+M15</f>
        <v>27761</v>
      </c>
      <c r="J36" s="135">
        <f t="shared" si="3"/>
        <v>62930</v>
      </c>
      <c r="K36" s="134">
        <f>IF(J36=0,0,((J36/J40)))</f>
        <v>4.4521039781703291E-2</v>
      </c>
      <c r="L36" s="132">
        <f>E16+E17+M16+M17</f>
        <v>669</v>
      </c>
      <c r="M36" s="133">
        <f t="shared" si="4"/>
        <v>3.9283617146212563E-2</v>
      </c>
      <c r="N36" s="132">
        <f>E18+M18</f>
        <v>1072</v>
      </c>
      <c r="O36" s="131">
        <f t="shared" si="5"/>
        <v>6.3954182078510918E-2</v>
      </c>
      <c r="P36" s="140">
        <f>E20+M21</f>
        <v>1361</v>
      </c>
      <c r="Q36" s="129">
        <f t="shared" si="6"/>
        <v>66032</v>
      </c>
      <c r="R36" s="128">
        <f t="shared" si="7"/>
        <v>4.4433887164358685E-2</v>
      </c>
      <c r="S36" s="1"/>
      <c r="T36" s="1"/>
    </row>
    <row r="37" spans="1:20" s="104" customFormat="1" ht="20.25" customHeight="1" x14ac:dyDescent="0.3">
      <c r="A37" s="139" t="s">
        <v>63</v>
      </c>
      <c r="B37" s="138">
        <f>L8</f>
        <v>25100</v>
      </c>
      <c r="C37" s="138">
        <f>L9</f>
        <v>43690</v>
      </c>
      <c r="D37" s="141"/>
      <c r="E37" s="141"/>
      <c r="F37" s="138">
        <f>L12</f>
        <v>38923</v>
      </c>
      <c r="G37" s="137"/>
      <c r="H37" s="137">
        <f>L14+N14</f>
        <v>83007</v>
      </c>
      <c r="I37" s="136">
        <f>L15+N15</f>
        <v>52130</v>
      </c>
      <c r="J37" s="135">
        <f t="shared" si="3"/>
        <v>242850</v>
      </c>
      <c r="K37" s="134">
        <f>IF(J37=0,0,((J37/J40)))</f>
        <v>0.17180890689633949</v>
      </c>
      <c r="L37" s="132">
        <f>L16+L17+N16+N17</f>
        <v>3198</v>
      </c>
      <c r="M37" s="133">
        <f t="shared" si="4"/>
        <v>0.18778625954198475</v>
      </c>
      <c r="N37" s="132">
        <f>L18+N18</f>
        <v>3018</v>
      </c>
      <c r="O37" s="131">
        <f t="shared" si="5"/>
        <v>0.18005011335162868</v>
      </c>
      <c r="P37" s="140">
        <f>L21+N21</f>
        <v>10688</v>
      </c>
      <c r="Q37" s="129">
        <f t="shared" si="6"/>
        <v>259754</v>
      </c>
      <c r="R37" s="128">
        <f t="shared" si="7"/>
        <v>0.17479222083975687</v>
      </c>
      <c r="S37" s="1"/>
      <c r="T37" s="1"/>
    </row>
    <row r="38" spans="1:20" s="104" customFormat="1" ht="20.25" customHeight="1" x14ac:dyDescent="0.3">
      <c r="A38" s="139" t="s">
        <v>62</v>
      </c>
      <c r="B38" s="138">
        <f>I8</f>
        <v>79877</v>
      </c>
      <c r="C38" s="138">
        <f>I9</f>
        <v>92740</v>
      </c>
      <c r="D38" s="138">
        <f>I10</f>
        <v>63361</v>
      </c>
      <c r="E38" s="138">
        <f>I11</f>
        <v>83725</v>
      </c>
      <c r="F38" s="138">
        <f>I12</f>
        <v>299931</v>
      </c>
      <c r="G38" s="137">
        <f>I13</f>
        <v>58324</v>
      </c>
      <c r="H38" s="137">
        <f>I14</f>
        <v>173961</v>
      </c>
      <c r="I38" s="136"/>
      <c r="J38" s="135">
        <f t="shared" si="3"/>
        <v>851919</v>
      </c>
      <c r="K38" s="134">
        <f>IF(J38=0,0,((J38/J40)))</f>
        <v>0.60270649435545665</v>
      </c>
      <c r="L38" s="132">
        <f>I16+I17</f>
        <v>10474</v>
      </c>
      <c r="M38" s="133">
        <f t="shared" si="4"/>
        <v>0.61503229594832654</v>
      </c>
      <c r="N38" s="132">
        <f>I18</f>
        <v>10842</v>
      </c>
      <c r="O38" s="131">
        <f t="shared" si="5"/>
        <v>0.64682018852165613</v>
      </c>
      <c r="P38" s="130">
        <f>I19</f>
        <v>19734</v>
      </c>
      <c r="Q38" s="129">
        <f t="shared" si="6"/>
        <v>892969</v>
      </c>
      <c r="R38" s="128">
        <f t="shared" si="7"/>
        <v>0.60089174623319308</v>
      </c>
      <c r="S38" s="1"/>
      <c r="T38" s="1"/>
    </row>
    <row r="39" spans="1:20" s="104" customFormat="1" ht="20.25" customHeight="1" thickBot="1" x14ac:dyDescent="0.35">
      <c r="A39" s="127" t="s">
        <v>61</v>
      </c>
      <c r="B39" s="126"/>
      <c r="C39" s="126"/>
      <c r="D39" s="126"/>
      <c r="E39" s="126"/>
      <c r="F39" s="125"/>
      <c r="G39" s="123"/>
      <c r="H39" s="123">
        <f>C14+F14+G14</f>
        <v>22504</v>
      </c>
      <c r="I39" s="124">
        <f>C15+F15+G15</f>
        <v>20706</v>
      </c>
      <c r="J39" s="123">
        <f t="shared" si="3"/>
        <v>43210</v>
      </c>
      <c r="K39" s="121">
        <f>IF(J39=0,0,((J39/J40)))</f>
        <v>3.0569746209556638E-2</v>
      </c>
      <c r="L39" s="122">
        <f>C16+C17+F16+F17+G16+G17</f>
        <v>440</v>
      </c>
      <c r="M39" s="121">
        <f t="shared" si="4"/>
        <v>2.5836758661186142E-2</v>
      </c>
      <c r="N39" s="122">
        <f>C18+F18+G18</f>
        <v>305</v>
      </c>
      <c r="O39" s="121">
        <f t="shared" si="5"/>
        <v>1.819591934136738E-2</v>
      </c>
      <c r="P39" s="120">
        <f>C21+F21+G21</f>
        <v>900</v>
      </c>
      <c r="Q39" s="119">
        <f t="shared" si="6"/>
        <v>44855</v>
      </c>
      <c r="R39" s="118">
        <f t="shared" si="7"/>
        <v>3.0183577791938889E-2</v>
      </c>
      <c r="S39" s="1"/>
      <c r="T39" s="1"/>
    </row>
    <row r="40" spans="1:20" s="104" customFormat="1" ht="20.25" customHeight="1" thickTop="1" thickBot="1" x14ac:dyDescent="0.35">
      <c r="A40" s="117" t="s">
        <v>60</v>
      </c>
      <c r="B40" s="116">
        <f t="shared" ref="B40:I40" si="8">SUM(B33:B39)</f>
        <v>104977</v>
      </c>
      <c r="C40" s="116">
        <f t="shared" si="8"/>
        <v>231132</v>
      </c>
      <c r="D40" s="116">
        <f t="shared" si="8"/>
        <v>63361</v>
      </c>
      <c r="E40" s="116">
        <f t="shared" si="8"/>
        <v>83725</v>
      </c>
      <c r="F40" s="116">
        <f t="shared" si="8"/>
        <v>338854</v>
      </c>
      <c r="G40" s="115">
        <f t="shared" si="8"/>
        <v>58324</v>
      </c>
      <c r="H40" s="113">
        <f t="shared" si="8"/>
        <v>398812</v>
      </c>
      <c r="I40" s="114">
        <f t="shared" si="8"/>
        <v>134304</v>
      </c>
      <c r="J40" s="113">
        <f t="shared" si="3"/>
        <v>1413489</v>
      </c>
      <c r="K40" s="112">
        <f t="shared" ref="K40:P40" si="9">SUM(K33:K39)</f>
        <v>1</v>
      </c>
      <c r="L40" s="111">
        <f t="shared" si="9"/>
        <v>17030</v>
      </c>
      <c r="M40" s="109">
        <f t="shared" si="9"/>
        <v>1</v>
      </c>
      <c r="N40" s="110">
        <f t="shared" si="9"/>
        <v>16762</v>
      </c>
      <c r="O40" s="109">
        <f t="shared" si="9"/>
        <v>0.99999999999999989</v>
      </c>
      <c r="P40" s="108">
        <f t="shared" si="9"/>
        <v>38792</v>
      </c>
      <c r="Q40" s="107">
        <f t="shared" si="6"/>
        <v>1486073</v>
      </c>
      <c r="R40" s="106">
        <f>SUM(R33:R39)</f>
        <v>1</v>
      </c>
      <c r="S40" s="1"/>
      <c r="T40" s="1"/>
    </row>
    <row r="41" spans="1:20" s="104" customFormat="1" ht="20.100000000000001" customHeight="1" x14ac:dyDescent="0.3">
      <c r="A41" s="102"/>
      <c r="B41" s="105"/>
      <c r="C41" s="105"/>
      <c r="D41"/>
      <c r="E41"/>
      <c r="F41"/>
      <c r="G41"/>
      <c r="H41"/>
      <c r="I41"/>
      <c r="J41"/>
      <c r="K41"/>
      <c r="L41"/>
      <c r="M41"/>
      <c r="N41"/>
      <c r="O41"/>
      <c r="P41"/>
      <c r="Q41"/>
      <c r="R41"/>
      <c r="S41" s="1"/>
      <c r="T41" s="1"/>
    </row>
    <row r="42" spans="1:20" ht="20.100000000000001" customHeight="1" x14ac:dyDescent="0.3">
      <c r="A42" s="102"/>
      <c r="B42" s="97"/>
      <c r="C42" s="97"/>
    </row>
    <row r="43" spans="1:20" ht="20.100000000000001" customHeight="1" x14ac:dyDescent="0.3">
      <c r="A43" s="102"/>
      <c r="B43" s="97"/>
      <c r="C43" s="97"/>
    </row>
    <row r="44" spans="1:20" ht="20.100000000000001" customHeight="1" x14ac:dyDescent="0.3">
      <c r="A44" s="102"/>
      <c r="B44" s="97"/>
      <c r="C44" s="97"/>
    </row>
    <row r="45" spans="1:20" ht="20.100000000000001" customHeight="1" x14ac:dyDescent="0.3">
      <c r="A45" s="102"/>
      <c r="B45" s="97"/>
      <c r="C45" s="97"/>
    </row>
    <row r="46" spans="1:20" ht="20.100000000000001" customHeight="1" x14ac:dyDescent="0.3">
      <c r="B46" s="97"/>
      <c r="C46" s="97"/>
    </row>
    <row r="47" spans="1:20" ht="20.100000000000001" customHeight="1" x14ac:dyDescent="0.3">
      <c r="A47" s="104" t="s">
        <v>59</v>
      </c>
      <c r="B47" s="97"/>
      <c r="C47" s="97"/>
    </row>
    <row r="48" spans="1:20" ht="20.100000000000001" customHeight="1" x14ac:dyDescent="0.3">
      <c r="A48" s="104" t="s">
        <v>83</v>
      </c>
      <c r="B48" s="97"/>
      <c r="C48" s="97"/>
    </row>
    <row r="49" spans="1:20" ht="20.100000000000001" customHeight="1" x14ac:dyDescent="0.3">
      <c r="A49" s="102" t="s">
        <v>58</v>
      </c>
      <c r="B49" s="97"/>
      <c r="C49" s="97"/>
    </row>
    <row r="50" spans="1:20" ht="20.100000000000001" customHeight="1" x14ac:dyDescent="0.3">
      <c r="A50" s="102" t="s">
        <v>57</v>
      </c>
      <c r="B50" s="97"/>
      <c r="C50" s="97"/>
    </row>
    <row r="51" spans="1:20" ht="20.100000000000001" customHeight="1" x14ac:dyDescent="0.3">
      <c r="B51" s="97"/>
      <c r="C51" s="97"/>
      <c r="D51" s="97"/>
      <c r="E51" s="97"/>
      <c r="F51" s="97"/>
      <c r="G51" s="97"/>
      <c r="H51" s="101"/>
      <c r="I51" s="97"/>
      <c r="J51" s="97"/>
      <c r="K51" s="97"/>
      <c r="L51" s="97"/>
      <c r="M51" s="97"/>
      <c r="N51" s="97"/>
      <c r="O51" s="97"/>
      <c r="P51" s="97"/>
      <c r="Q51" s="97"/>
      <c r="S51" s="103" t="s">
        <v>56</v>
      </c>
    </row>
    <row r="52" spans="1:20" ht="20.100000000000001" customHeight="1" x14ac:dyDescent="0.3">
      <c r="A52" s="160" t="s">
        <v>55</v>
      </c>
      <c r="B52" s="160"/>
      <c r="C52" s="160"/>
      <c r="D52" s="160"/>
      <c r="E52" s="160"/>
      <c r="F52" s="160"/>
      <c r="G52" s="160"/>
      <c r="H52" s="160"/>
      <c r="I52" s="160"/>
      <c r="J52" s="160"/>
      <c r="K52" s="160"/>
      <c r="L52" s="160"/>
      <c r="M52" s="160"/>
      <c r="N52" s="160"/>
      <c r="O52" s="160"/>
      <c r="P52" s="160"/>
      <c r="Q52" s="160"/>
      <c r="R52" s="160"/>
    </row>
    <row r="53" spans="1:20" ht="20.25" customHeight="1" x14ac:dyDescent="0.3">
      <c r="A53" s="159" t="s">
        <v>54</v>
      </c>
      <c r="B53" s="159"/>
      <c r="C53" s="159"/>
      <c r="D53" s="159"/>
      <c r="E53" s="159"/>
      <c r="F53" s="159"/>
      <c r="G53" s="159"/>
      <c r="H53" s="159"/>
      <c r="I53" s="159"/>
      <c r="J53" s="159"/>
      <c r="K53" s="159"/>
      <c r="L53" s="159"/>
      <c r="M53" s="159"/>
      <c r="N53" s="159"/>
      <c r="O53" s="159"/>
      <c r="P53" s="159"/>
      <c r="Q53" s="159"/>
      <c r="R53" s="159"/>
    </row>
    <row r="54" spans="1:20" ht="20.25" customHeight="1" x14ac:dyDescent="0.3">
      <c r="A54" s="158" t="s">
        <v>85</v>
      </c>
      <c r="B54" s="158"/>
      <c r="C54" s="158"/>
      <c r="D54" s="158"/>
      <c r="E54" s="158"/>
      <c r="F54" s="158"/>
      <c r="G54" s="158"/>
      <c r="H54" s="158"/>
      <c r="I54" s="158"/>
      <c r="J54" s="158"/>
      <c r="K54" s="158"/>
      <c r="L54" s="158"/>
      <c r="M54" s="158"/>
      <c r="N54" s="158"/>
      <c r="O54" s="158"/>
      <c r="P54" s="158"/>
      <c r="Q54" s="158"/>
      <c r="R54" s="158"/>
    </row>
    <row r="55" spans="1:20" ht="20.25" customHeight="1" x14ac:dyDescent="0.3">
      <c r="A55" s="159" t="s">
        <v>52</v>
      </c>
      <c r="B55" s="159"/>
      <c r="C55" s="159"/>
      <c r="D55" s="159"/>
      <c r="E55" s="159"/>
      <c r="F55" s="159"/>
      <c r="G55" s="159"/>
      <c r="H55" s="159"/>
      <c r="I55" s="159"/>
      <c r="J55" s="159"/>
      <c r="K55" s="159"/>
      <c r="L55" s="159"/>
      <c r="M55" s="159"/>
      <c r="N55" s="159"/>
      <c r="O55" s="159"/>
      <c r="P55" s="159"/>
      <c r="Q55" s="159"/>
      <c r="R55" s="159"/>
    </row>
    <row r="56" spans="1:20" ht="20.25" customHeight="1" x14ac:dyDescent="0.3">
      <c r="A56" s="102"/>
      <c r="B56" s="97"/>
      <c r="C56" s="97"/>
      <c r="D56" s="97"/>
      <c r="E56" s="97"/>
      <c r="F56" s="97"/>
      <c r="G56" s="97"/>
      <c r="H56" s="101"/>
      <c r="I56" s="97"/>
      <c r="J56" s="97"/>
      <c r="K56" s="97"/>
      <c r="L56" s="97"/>
      <c r="M56" s="97"/>
      <c r="N56" s="97"/>
      <c r="O56" s="97"/>
      <c r="P56" s="97"/>
      <c r="Q56" s="97"/>
    </row>
    <row r="57" spans="1:20" ht="20.100000000000001" customHeight="1" x14ac:dyDescent="0.3">
      <c r="A57" s="102"/>
      <c r="B57" s="97"/>
      <c r="C57" s="97"/>
      <c r="D57" s="97"/>
      <c r="E57" s="97"/>
      <c r="F57" s="97"/>
      <c r="G57" s="97"/>
      <c r="H57" s="101"/>
      <c r="I57" s="97"/>
      <c r="J57" s="97"/>
      <c r="K57" s="97"/>
      <c r="L57" s="97"/>
      <c r="M57" s="97"/>
      <c r="N57" s="97"/>
      <c r="O57" s="97"/>
      <c r="P57" s="97"/>
      <c r="Q57" s="97"/>
    </row>
    <row r="58" spans="1:20" ht="20.100000000000001" customHeight="1" x14ac:dyDescent="0.3">
      <c r="A58" s="97"/>
      <c r="B58" s="53" t="s">
        <v>42</v>
      </c>
      <c r="C58" s="100"/>
      <c r="D58" s="97"/>
      <c r="E58" s="98"/>
      <c r="F58" s="98"/>
      <c r="G58" s="98"/>
      <c r="H58" s="99"/>
      <c r="I58" s="98"/>
      <c r="J58" s="98"/>
      <c r="K58" s="98"/>
      <c r="L58" s="98"/>
      <c r="M58" s="98"/>
      <c r="N58" s="98"/>
      <c r="O58" s="98"/>
      <c r="P58" s="97"/>
      <c r="Q58" s="97"/>
    </row>
    <row r="59" spans="1:20" ht="20.100000000000001" customHeight="1" x14ac:dyDescent="0.3">
      <c r="A59" s="49"/>
      <c r="B59" s="47">
        <v>1</v>
      </c>
      <c r="C59" s="47">
        <v>3</v>
      </c>
      <c r="D59" s="47">
        <v>5</v>
      </c>
      <c r="E59" s="47">
        <v>7</v>
      </c>
      <c r="F59" s="47">
        <v>9</v>
      </c>
      <c r="G59" s="48">
        <v>11</v>
      </c>
      <c r="H59" s="48">
        <v>29</v>
      </c>
      <c r="I59" s="48">
        <v>13</v>
      </c>
      <c r="J59" s="48">
        <v>15</v>
      </c>
      <c r="K59" s="48">
        <v>17</v>
      </c>
      <c r="L59" s="47">
        <v>19</v>
      </c>
      <c r="M59" s="47">
        <v>21</v>
      </c>
      <c r="N59" s="47">
        <v>23</v>
      </c>
      <c r="O59" s="47">
        <v>25</v>
      </c>
      <c r="P59" s="47">
        <v>27</v>
      </c>
      <c r="Q59" s="46" t="s">
        <v>51</v>
      </c>
      <c r="R59" s="96"/>
    </row>
    <row r="60" spans="1:20" ht="20.25" customHeight="1" x14ac:dyDescent="0.3">
      <c r="A60" s="44" t="s">
        <v>39</v>
      </c>
      <c r="B60" s="40" t="s">
        <v>38</v>
      </c>
      <c r="C60" s="40" t="s">
        <v>37</v>
      </c>
      <c r="D60" s="40" t="s">
        <v>36</v>
      </c>
      <c r="E60" s="40" t="s">
        <v>35</v>
      </c>
      <c r="F60" s="40" t="s">
        <v>34</v>
      </c>
      <c r="G60" s="40" t="s">
        <v>33</v>
      </c>
      <c r="H60" s="43" t="s">
        <v>32</v>
      </c>
      <c r="I60" s="40" t="s">
        <v>31</v>
      </c>
      <c r="J60" s="40" t="s">
        <v>30</v>
      </c>
      <c r="K60" s="40" t="s">
        <v>29</v>
      </c>
      <c r="L60" s="40" t="s">
        <v>28</v>
      </c>
      <c r="M60" s="40" t="s">
        <v>27</v>
      </c>
      <c r="N60" s="40" t="s">
        <v>26</v>
      </c>
      <c r="O60" s="40" t="s">
        <v>25</v>
      </c>
      <c r="P60" s="95" t="s">
        <v>24</v>
      </c>
      <c r="Q60" s="41" t="s">
        <v>23</v>
      </c>
      <c r="R60" s="94"/>
    </row>
    <row r="61" spans="1:20" ht="20.25" customHeight="1" x14ac:dyDescent="0.3">
      <c r="A61" s="31" t="s">
        <v>21</v>
      </c>
      <c r="B61" s="84"/>
      <c r="C61" s="84"/>
      <c r="D61" s="84"/>
      <c r="E61" s="84"/>
      <c r="F61" s="84"/>
      <c r="G61" s="84"/>
      <c r="H61" s="84"/>
      <c r="I61" s="84">
        <f t="shared" ref="I61:I67" si="10">(I8-I89)/I89</f>
        <v>9.6825978688172311E-3</v>
      </c>
      <c r="J61" s="84"/>
      <c r="K61" s="84"/>
      <c r="L61" s="84">
        <f>(L8-L89)/L89</f>
        <v>6.8594809258293553E-3</v>
      </c>
      <c r="M61" s="84"/>
      <c r="N61" s="84"/>
      <c r="O61" s="84"/>
      <c r="P61" s="89"/>
      <c r="Q61" s="86">
        <f t="shared" ref="Q61:Q74" si="11">(Q8-Q89)/Q89</f>
        <v>9.0061514801999237E-3</v>
      </c>
      <c r="R61" s="85"/>
      <c r="S61" s="61">
        <f t="shared" ref="S61:S72" si="12">Q8-Q89</f>
        <v>937</v>
      </c>
      <c r="T61" s="65">
        <f t="shared" ref="T61:T72" si="13">Q61</f>
        <v>9.0061514801999237E-3</v>
      </c>
    </row>
    <row r="62" spans="1:20" ht="20.25" customHeight="1" x14ac:dyDescent="0.3">
      <c r="A62" s="31" t="s">
        <v>20</v>
      </c>
      <c r="B62" s="84">
        <f>(B9-B90)/B90</f>
        <v>-1.6676773802304427E-2</v>
      </c>
      <c r="C62" s="84"/>
      <c r="D62" s="84">
        <f>(D9-D90)/D90</f>
        <v>5.6473541100188242E-3</v>
      </c>
      <c r="E62" s="84">
        <f>(E9-E90)/E90</f>
        <v>1.5316117542297418E-2</v>
      </c>
      <c r="F62" s="84"/>
      <c r="G62" s="84"/>
      <c r="H62" s="84"/>
      <c r="I62" s="84">
        <f t="shared" si="10"/>
        <v>1.3806749237513254E-2</v>
      </c>
      <c r="J62" s="84">
        <f>(J9-J90)/J90</f>
        <v>1.3012899000541018E-2</v>
      </c>
      <c r="K62" s="84">
        <f>(K9-K90)/K90</f>
        <v>1.434969381226579E-2</v>
      </c>
      <c r="L62" s="84">
        <f>(L9-L90)/L90</f>
        <v>9.519848421830953E-3</v>
      </c>
      <c r="M62" s="84">
        <f>(M9-M90)/M90</f>
        <v>6.1802164783009523E-3</v>
      </c>
      <c r="N62" s="84"/>
      <c r="O62" s="84"/>
      <c r="P62" s="89"/>
      <c r="Q62" s="86">
        <f t="shared" si="11"/>
        <v>1.1177852539844341E-2</v>
      </c>
      <c r="R62" s="85"/>
      <c r="S62" s="61">
        <f t="shared" si="12"/>
        <v>2555</v>
      </c>
      <c r="T62" s="65">
        <f t="shared" si="13"/>
        <v>1.1177852539844341E-2</v>
      </c>
    </row>
    <row r="63" spans="1:20" ht="20.25" customHeight="1" x14ac:dyDescent="0.3">
      <c r="A63" s="31" t="s">
        <v>19</v>
      </c>
      <c r="B63" s="91"/>
      <c r="C63" s="91"/>
      <c r="D63" s="91"/>
      <c r="E63" s="91"/>
      <c r="F63" s="91"/>
      <c r="G63" s="91"/>
      <c r="H63" s="91"/>
      <c r="I63" s="90">
        <f t="shared" si="10"/>
        <v>1.2483802661104263E-3</v>
      </c>
      <c r="J63" s="91"/>
      <c r="K63" s="91"/>
      <c r="L63" s="91"/>
      <c r="M63" s="91"/>
      <c r="N63" s="91"/>
      <c r="O63" s="91"/>
      <c r="P63" s="93"/>
      <c r="Q63" s="86">
        <f t="shared" si="11"/>
        <v>1.2483802661104263E-3</v>
      </c>
      <c r="R63" s="85"/>
      <c r="S63" s="61">
        <f t="shared" si="12"/>
        <v>79</v>
      </c>
      <c r="T63" s="65">
        <f t="shared" si="13"/>
        <v>1.2483802661104263E-3</v>
      </c>
    </row>
    <row r="64" spans="1:20" ht="20.25" customHeight="1" x14ac:dyDescent="0.3">
      <c r="A64" s="31" t="s">
        <v>18</v>
      </c>
      <c r="B64" s="91"/>
      <c r="C64" s="91"/>
      <c r="D64" s="91"/>
      <c r="E64" s="91"/>
      <c r="F64" s="91"/>
      <c r="G64" s="91"/>
      <c r="H64" s="91"/>
      <c r="I64" s="90">
        <f t="shared" si="10"/>
        <v>8.151912147191985E-3</v>
      </c>
      <c r="J64" s="91"/>
      <c r="K64" s="91"/>
      <c r="L64" s="91"/>
      <c r="M64" s="91"/>
      <c r="N64" s="91"/>
      <c r="O64" s="91"/>
      <c r="P64" s="93"/>
      <c r="Q64" s="86">
        <f t="shared" si="11"/>
        <v>8.151912147191985E-3</v>
      </c>
      <c r="R64" s="85"/>
      <c r="S64" s="61">
        <f t="shared" si="12"/>
        <v>677</v>
      </c>
      <c r="T64" s="65">
        <f t="shared" si="13"/>
        <v>8.151912147191985E-3</v>
      </c>
    </row>
    <row r="65" spans="1:20" ht="20.25" customHeight="1" x14ac:dyDescent="0.3">
      <c r="A65" s="31" t="s">
        <v>17</v>
      </c>
      <c r="B65" s="91"/>
      <c r="C65" s="91"/>
      <c r="D65" s="91"/>
      <c r="E65" s="91"/>
      <c r="F65" s="91"/>
      <c r="G65" s="91"/>
      <c r="H65" s="91"/>
      <c r="I65" s="90">
        <f t="shared" si="10"/>
        <v>8.8971562737565849E-3</v>
      </c>
      <c r="J65" s="91"/>
      <c r="K65" s="91"/>
      <c r="L65" s="90">
        <f>(L12-L93)/L93</f>
        <v>6.8028970512157266E-3</v>
      </c>
      <c r="M65" s="91"/>
      <c r="N65" s="91"/>
      <c r="O65" s="91"/>
      <c r="P65" s="93"/>
      <c r="Q65" s="86">
        <f t="shared" si="11"/>
        <v>8.6561530722199399E-3</v>
      </c>
      <c r="R65" s="85"/>
      <c r="S65" s="61">
        <f t="shared" si="12"/>
        <v>2908</v>
      </c>
      <c r="T65" s="65">
        <f t="shared" si="13"/>
        <v>8.6561530722199399E-3</v>
      </c>
    </row>
    <row r="66" spans="1:20" ht="20.25" customHeight="1" x14ac:dyDescent="0.3">
      <c r="A66" s="31" t="s">
        <v>16</v>
      </c>
      <c r="B66" s="91"/>
      <c r="C66" s="91"/>
      <c r="D66" s="91"/>
      <c r="E66" s="91"/>
      <c r="F66" s="91"/>
      <c r="G66" s="91"/>
      <c r="H66" s="91"/>
      <c r="I66" s="90">
        <f t="shared" si="10"/>
        <v>-1.2461903149339655E-2</v>
      </c>
      <c r="J66" s="91"/>
      <c r="K66" s="91"/>
      <c r="L66" s="91"/>
      <c r="M66" s="91"/>
      <c r="N66" s="91"/>
      <c r="O66" s="91"/>
      <c r="P66" s="93"/>
      <c r="Q66" s="86">
        <f t="shared" si="11"/>
        <v>-1.2461903149339655E-2</v>
      </c>
      <c r="R66" s="85"/>
      <c r="S66" s="61">
        <f t="shared" si="12"/>
        <v>-736</v>
      </c>
      <c r="T66" s="65">
        <f t="shared" si="13"/>
        <v>-1.2461903149339655E-2</v>
      </c>
    </row>
    <row r="67" spans="1:20" ht="20.25" customHeight="1" x14ac:dyDescent="0.3">
      <c r="A67" s="31" t="s">
        <v>15</v>
      </c>
      <c r="B67" s="90">
        <f>(B14-B95)/B95</f>
        <v>-8.6021505376344086E-4</v>
      </c>
      <c r="C67" s="90">
        <f>(C14-C95)/C95</f>
        <v>1.6094009452037296E-2</v>
      </c>
      <c r="D67" s="90">
        <f>(D14-D95)/D95</f>
        <v>2.7994401119776045E-3</v>
      </c>
      <c r="E67" s="91"/>
      <c r="F67" s="90">
        <f t="shared" ref="F67:H69" si="14">(F14-F95)/F95</f>
        <v>1.311769991015274E-2</v>
      </c>
      <c r="G67" s="90">
        <f t="shared" si="14"/>
        <v>2.1367521367521368E-2</v>
      </c>
      <c r="H67" s="90">
        <f t="shared" si="14"/>
        <v>1.8631314940881404E-2</v>
      </c>
      <c r="I67" s="90">
        <f t="shared" si="10"/>
        <v>1.4314368010448613E-2</v>
      </c>
      <c r="J67" s="90">
        <f>(J14-J95)/J95</f>
        <v>7.6104211410962744E-3</v>
      </c>
      <c r="K67" s="90">
        <f>(K14-K95)/K95</f>
        <v>1.4785883665783234E-2</v>
      </c>
      <c r="L67" s="90">
        <f>(L14-L95)/L95</f>
        <v>1.2438394743018071E-2</v>
      </c>
      <c r="M67" s="91"/>
      <c r="N67" s="90">
        <f t="shared" ref="N67:P69" si="15">(N14-N95)/N95</f>
        <v>1.3097233864207879E-2</v>
      </c>
      <c r="O67" s="90">
        <f t="shared" si="15"/>
        <v>1.4716160596412209E-2</v>
      </c>
      <c r="P67" s="92">
        <f t="shared" si="15"/>
        <v>1.0421805624074987E-2</v>
      </c>
      <c r="Q67" s="86">
        <f t="shared" si="11"/>
        <v>1.2848156077540996E-2</v>
      </c>
      <c r="R67" s="85"/>
      <c r="S67" s="61">
        <f t="shared" si="12"/>
        <v>5059</v>
      </c>
      <c r="T67" s="65">
        <f t="shared" si="13"/>
        <v>1.2848156077540996E-2</v>
      </c>
    </row>
    <row r="68" spans="1:20" ht="20.25" customHeight="1" x14ac:dyDescent="0.3">
      <c r="A68" s="31" t="s">
        <v>14</v>
      </c>
      <c r="B68" s="91"/>
      <c r="C68" s="90">
        <f>(C15-C96)/C96</f>
        <v>1.299161450336601E-3</v>
      </c>
      <c r="D68" s="91"/>
      <c r="E68" s="90">
        <f>(E15-E96)/E96</f>
        <v>1.417004048582996E-2</v>
      </c>
      <c r="F68" s="90">
        <f t="shared" si="14"/>
        <v>-2.841806125670982E-3</v>
      </c>
      <c r="G68" s="90">
        <f t="shared" si="14"/>
        <v>2.7777777777777776E-2</v>
      </c>
      <c r="H68" s="90">
        <f t="shared" si="14"/>
        <v>-3.4662045060658577E-3</v>
      </c>
      <c r="I68" s="91"/>
      <c r="J68" s="91"/>
      <c r="K68" s="91"/>
      <c r="L68" s="90">
        <f t="shared" ref="L68:M71" si="16">(L15-L96)/L96</f>
        <v>1.4247235611000851E-2</v>
      </c>
      <c r="M68" s="90">
        <f t="shared" si="16"/>
        <v>1.0034316493636244E-2</v>
      </c>
      <c r="N68" s="90">
        <f t="shared" si="15"/>
        <v>1.6325642141924248E-3</v>
      </c>
      <c r="O68" s="90">
        <f t="shared" si="15"/>
        <v>7.9016681299385431E-3</v>
      </c>
      <c r="P68" s="90">
        <f t="shared" si="15"/>
        <v>7.7637853038268739E-3</v>
      </c>
      <c r="Q68" s="86">
        <f t="shared" si="11"/>
        <v>8.9397058160674316E-3</v>
      </c>
      <c r="R68" s="85"/>
      <c r="S68" s="61">
        <f t="shared" si="12"/>
        <v>1190</v>
      </c>
      <c r="T68" s="65">
        <f t="shared" si="13"/>
        <v>8.9397058160674316E-3</v>
      </c>
    </row>
    <row r="69" spans="1:20" ht="20.25" customHeight="1" x14ac:dyDescent="0.3">
      <c r="A69" s="31" t="s">
        <v>50</v>
      </c>
      <c r="B69" s="84">
        <f>(B16-B97)/B97</f>
        <v>6.6666666666666666E-2</v>
      </c>
      <c r="C69" s="84">
        <f>(C16-C97)/C97</f>
        <v>-2.2662889518413599E-2</v>
      </c>
      <c r="D69" s="84">
        <f>(D16-D97)/D97</f>
        <v>4.2654028436018961E-2</v>
      </c>
      <c r="E69" s="84">
        <f>(E16-E97)/E97</f>
        <v>-1.9607843137254902E-2</v>
      </c>
      <c r="F69" s="84">
        <f t="shared" si="14"/>
        <v>-4.8192771084337352E-2</v>
      </c>
      <c r="G69" s="84">
        <f t="shared" si="14"/>
        <v>6.6666666666666666E-2</v>
      </c>
      <c r="H69" s="84">
        <f t="shared" si="14"/>
        <v>3.125E-2</v>
      </c>
      <c r="I69" s="84">
        <f>(I16-I97)/I97</f>
        <v>-4.1912745284816153E-3</v>
      </c>
      <c r="J69" s="84">
        <f>(J16-J97)/J97</f>
        <v>6.6815144766146995E-3</v>
      </c>
      <c r="K69" s="84">
        <f>(K16-K97)/K97</f>
        <v>3.2608695652173912E-2</v>
      </c>
      <c r="L69" s="84">
        <f t="shared" si="16"/>
        <v>7.914659325533379E-3</v>
      </c>
      <c r="M69" s="84">
        <f t="shared" si="16"/>
        <v>3.5971223021582736E-3</v>
      </c>
      <c r="N69" s="84">
        <f t="shared" si="15"/>
        <v>-2.0161290322580645E-2</v>
      </c>
      <c r="O69" s="84">
        <f t="shared" si="15"/>
        <v>1.804123711340206E-2</v>
      </c>
      <c r="P69" s="84">
        <f t="shared" si="15"/>
        <v>-7.3891625615763543E-3</v>
      </c>
      <c r="Q69" s="86">
        <f t="shared" si="11"/>
        <v>-8.2928562966473162E-4</v>
      </c>
      <c r="R69" s="85"/>
      <c r="S69" s="61">
        <f t="shared" si="12"/>
        <v>-14</v>
      </c>
      <c r="T69" s="65">
        <f t="shared" si="13"/>
        <v>-8.2928562966473162E-4</v>
      </c>
    </row>
    <row r="70" spans="1:20" ht="20.25" customHeight="1" x14ac:dyDescent="0.3">
      <c r="A70" s="31" t="s">
        <v>49</v>
      </c>
      <c r="B70" s="84">
        <f>(B17-B98)/B98</f>
        <v>5.2631578947368418E-2</v>
      </c>
      <c r="C70" s="84"/>
      <c r="D70" s="84">
        <f>(D17-D98)/D98</f>
        <v>0.05</v>
      </c>
      <c r="E70" s="84"/>
      <c r="F70" s="84"/>
      <c r="G70" s="84"/>
      <c r="H70" s="84"/>
      <c r="I70" s="84">
        <f>(I17-I98)/I98</f>
        <v>-9.0909090909090912E-2</v>
      </c>
      <c r="J70" s="84"/>
      <c r="K70" s="84">
        <f>(K17-K98)/K98</f>
        <v>-6.5217391304347824E-2</v>
      </c>
      <c r="L70" s="84">
        <f t="shared" si="16"/>
        <v>0.04</v>
      </c>
      <c r="M70" s="84">
        <f t="shared" si="16"/>
        <v>0</v>
      </c>
      <c r="N70" s="84"/>
      <c r="O70" s="84">
        <f>IF(O98=0,0,((O17-O98)/O98))</f>
        <v>0</v>
      </c>
      <c r="P70" s="89"/>
      <c r="Q70" s="86">
        <f t="shared" si="11"/>
        <v>-6.1349693251533744E-3</v>
      </c>
      <c r="R70" s="85"/>
      <c r="S70" s="61">
        <f t="shared" si="12"/>
        <v>-1</v>
      </c>
      <c r="T70" s="65">
        <f t="shared" si="13"/>
        <v>-6.1349693251533744E-3</v>
      </c>
    </row>
    <row r="71" spans="1:20" ht="20.25" customHeight="1" x14ac:dyDescent="0.3">
      <c r="A71" s="29" t="s">
        <v>11</v>
      </c>
      <c r="B71" s="88">
        <f>(B18-B99)/B99</f>
        <v>0.1</v>
      </c>
      <c r="C71" s="88">
        <f>(C18-C99)/C99</f>
        <v>5.5813953488372092E-2</v>
      </c>
      <c r="D71" s="88">
        <f>(D18-D99)/D99</f>
        <v>7.0796460176991149E-2</v>
      </c>
      <c r="E71" s="88">
        <f>(E18-E99)/E99</f>
        <v>1.0869565217391304E-2</v>
      </c>
      <c r="F71" s="88">
        <f>(F18-F99)/F99</f>
        <v>-0.05</v>
      </c>
      <c r="G71" s="88">
        <f>(G18-G99)/G99</f>
        <v>1</v>
      </c>
      <c r="H71" s="88">
        <f>(H18-H99)/H99</f>
        <v>-4.6511627906976744E-2</v>
      </c>
      <c r="I71" s="88">
        <f>(I18-I99)/I99</f>
        <v>3.0020900627018812E-2</v>
      </c>
      <c r="J71" s="88">
        <f>(J18-J99)/J99</f>
        <v>5.5762081784386616E-2</v>
      </c>
      <c r="K71" s="88">
        <f>(K18-K99)/K99</f>
        <v>2.34375E-2</v>
      </c>
      <c r="L71" s="88">
        <f t="shared" si="16"/>
        <v>2.6306680512287989E-2</v>
      </c>
      <c r="M71" s="88">
        <f t="shared" si="16"/>
        <v>2.0855057351407715E-2</v>
      </c>
      <c r="N71" s="88">
        <f>(N18-N99)/N99</f>
        <v>-5.3571428571428568E-2</v>
      </c>
      <c r="O71" s="88">
        <f>(O18-O99)/O99</f>
        <v>1.7910447761194031E-2</v>
      </c>
      <c r="P71" s="88">
        <f>(P18-P99)/P99</f>
        <v>1.0869565217391304E-2</v>
      </c>
      <c r="Q71" s="87">
        <f t="shared" si="11"/>
        <v>2.8911669019704132E-2</v>
      </c>
      <c r="R71" s="85"/>
      <c r="S71" s="61">
        <f t="shared" si="12"/>
        <v>471</v>
      </c>
      <c r="T71" s="65">
        <f t="shared" si="13"/>
        <v>2.8911669019704132E-2</v>
      </c>
    </row>
    <row r="72" spans="1:20" ht="20.25" customHeight="1" x14ac:dyDescent="0.3">
      <c r="A72" s="26" t="s">
        <v>48</v>
      </c>
      <c r="B72" s="84"/>
      <c r="C72" s="84"/>
      <c r="D72" s="84"/>
      <c r="E72" s="84"/>
      <c r="F72" s="84"/>
      <c r="G72" s="84"/>
      <c r="H72" s="84"/>
      <c r="I72" s="84">
        <f>(I19-I100)/I100</f>
        <v>-7.0893255013165888E-4</v>
      </c>
      <c r="J72" s="84"/>
      <c r="K72" s="84"/>
      <c r="L72" s="84"/>
      <c r="M72" s="84"/>
      <c r="N72" s="84"/>
      <c r="O72" s="84"/>
      <c r="P72" s="84"/>
      <c r="Q72" s="87">
        <f t="shared" si="11"/>
        <v>-7.0893255013165888E-4</v>
      </c>
      <c r="R72" s="85"/>
      <c r="S72" s="61">
        <f t="shared" si="12"/>
        <v>-14</v>
      </c>
      <c r="T72" s="65">
        <f t="shared" si="13"/>
        <v>-7.0893255013165888E-4</v>
      </c>
    </row>
    <row r="73" spans="1:20" ht="20.25" customHeight="1" x14ac:dyDescent="0.3">
      <c r="A73" s="26" t="s">
        <v>86</v>
      </c>
      <c r="B73" s="84">
        <f t="shared" ref="B73:E73" si="17">(B20-B101)/B101</f>
        <v>-1.9900497512437811E-2</v>
      </c>
      <c r="C73" s="84"/>
      <c r="D73" s="84">
        <f t="shared" si="17"/>
        <v>8.2872928176795577E-3</v>
      </c>
      <c r="E73" s="84">
        <f t="shared" si="17"/>
        <v>1.7595307917888565E-2</v>
      </c>
      <c r="F73" s="84"/>
      <c r="G73" s="84"/>
      <c r="H73" s="84"/>
      <c r="I73" s="84"/>
      <c r="J73" s="84">
        <f t="shared" ref="J73:O73" si="18">(J20-J101)/J101</f>
        <v>-5.2273915316257188E-3</v>
      </c>
      <c r="K73" s="84">
        <f t="shared" si="18"/>
        <v>-2.7624309392265192E-2</v>
      </c>
      <c r="L73" s="84"/>
      <c r="M73" s="84"/>
      <c r="N73" s="84"/>
      <c r="O73" s="84">
        <f t="shared" si="18"/>
        <v>-1.1796246648793566E-2</v>
      </c>
      <c r="P73" s="84"/>
      <c r="Q73" s="87">
        <f t="shared" si="11"/>
        <v>-6.9804904241990333E-3</v>
      </c>
      <c r="R73" s="81"/>
      <c r="S73" s="61"/>
      <c r="T73" s="65"/>
    </row>
    <row r="74" spans="1:20" ht="20.25" customHeight="1" thickBot="1" x14ac:dyDescent="0.35">
      <c r="A74" s="26" t="s">
        <v>87</v>
      </c>
      <c r="B74" s="84"/>
      <c r="C74" s="84">
        <f t="shared" ref="C74:H74" si="19">(C21-C102)/C102</f>
        <v>-5.5865921787709499E-3</v>
      </c>
      <c r="D74" s="84"/>
      <c r="E74" s="84"/>
      <c r="F74" s="84">
        <f t="shared" si="19"/>
        <v>-2.3529411764705882E-2</v>
      </c>
      <c r="G74" s="84">
        <f t="shared" si="19"/>
        <v>4.7619047619047616E-2</v>
      </c>
      <c r="H74" s="84">
        <f t="shared" si="19"/>
        <v>4.5454545454545456E-2</v>
      </c>
      <c r="I74" s="84"/>
      <c r="J74" s="84"/>
      <c r="K74" s="84"/>
      <c r="L74" s="84">
        <f t="shared" ref="L74:P74" si="20">(L21-L102)/L102</f>
        <v>-6.2464508801817146E-3</v>
      </c>
      <c r="M74" s="84">
        <f t="shared" si="20"/>
        <v>-5.8823529411764705E-3</v>
      </c>
      <c r="N74" s="84">
        <f t="shared" si="20"/>
        <v>-5.2910052910052907E-3</v>
      </c>
      <c r="O74" s="84"/>
      <c r="P74" s="84">
        <f t="shared" si="20"/>
        <v>-4.7449584816132862E-3</v>
      </c>
      <c r="Q74" s="87">
        <f t="shared" si="11"/>
        <v>-5.9598263556765504E-3</v>
      </c>
      <c r="R74" s="77"/>
      <c r="S74" s="61"/>
      <c r="T74" s="65"/>
    </row>
    <row r="75" spans="1:20" ht="20.25" customHeight="1" thickTop="1" thickBot="1" x14ac:dyDescent="0.35">
      <c r="A75" s="20" t="s">
        <v>9</v>
      </c>
      <c r="B75" s="76">
        <f>(B22-B103)/B103</f>
        <v>-8.9406207827260453E-3</v>
      </c>
      <c r="C75" s="76">
        <f t="shared" ref="C75:P75" si="21">(C22-C103)/C103</f>
        <v>8.0883221159522966E-3</v>
      </c>
      <c r="D75" s="76">
        <f t="shared" si="21"/>
        <v>5.1810962618632581E-3</v>
      </c>
      <c r="E75" s="76">
        <f t="shared" si="21"/>
        <v>1.4533786334465837E-2</v>
      </c>
      <c r="F75" s="76">
        <f t="shared" si="21"/>
        <v>5.7363485934914509E-3</v>
      </c>
      <c r="G75" s="76">
        <f t="shared" si="21"/>
        <v>2.5177533892834086E-2</v>
      </c>
      <c r="H75" s="76">
        <f t="shared" si="21"/>
        <v>1.2236906510034264E-2</v>
      </c>
      <c r="I75" s="76">
        <f t="shared" si="21"/>
        <v>8.3619026970382718E-3</v>
      </c>
      <c r="J75" s="76">
        <f t="shared" si="21"/>
        <v>1.0818177229671754E-2</v>
      </c>
      <c r="K75" s="76">
        <f t="shared" si="21"/>
        <v>1.336068591867866E-2</v>
      </c>
      <c r="L75" s="76">
        <f t="shared" si="21"/>
        <v>1.0016217533422404E-2</v>
      </c>
      <c r="M75" s="76">
        <f t="shared" si="21"/>
        <v>7.8025303533014916E-3</v>
      </c>
      <c r="N75" s="76">
        <f t="shared" si="21"/>
        <v>6.8140442132639794E-3</v>
      </c>
      <c r="O75" s="76">
        <f t="shared" si="21"/>
        <v>1.1199421965317919E-2</v>
      </c>
      <c r="P75" s="76">
        <f t="shared" si="21"/>
        <v>9.367016747090548E-3</v>
      </c>
      <c r="Q75" s="74">
        <f>(Q22-Q103)/Q103</f>
        <v>8.8189252193700014E-3</v>
      </c>
      <c r="R75" s="73"/>
      <c r="S75" s="61">
        <f>Q22-Q101</f>
        <v>1480486</v>
      </c>
      <c r="T75" s="65">
        <f>Q75</f>
        <v>8.8189252193700014E-3</v>
      </c>
    </row>
    <row r="76" spans="1:20" ht="20.25" customHeight="1" x14ac:dyDescent="0.3">
      <c r="A76" s="11" t="s">
        <v>8</v>
      </c>
      <c r="B76" s="72" t="s">
        <v>7</v>
      </c>
      <c r="C76" s="71">
        <f>(C23-C104)/C104</f>
        <v>8.0090047188189958E-3</v>
      </c>
      <c r="D76" s="69" t="s">
        <v>6</v>
      </c>
      <c r="E76" s="71">
        <f>(E23-E104)/E104</f>
        <v>-3.5024372630438706E-2</v>
      </c>
      <c r="F76" s="70" t="s">
        <v>5</v>
      </c>
      <c r="G76" s="68">
        <f>(G23-G104)/G104</f>
        <v>1.4901543374135177E-2</v>
      </c>
      <c r="H76" s="69" t="s">
        <v>4</v>
      </c>
      <c r="I76" s="68">
        <f>(I23-I104)/I104</f>
        <v>1.0099780968605501E-2</v>
      </c>
      <c r="M76" s="69"/>
      <c r="N76" s="70"/>
      <c r="O76" s="69" t="s">
        <v>3</v>
      </c>
      <c r="P76" s="68">
        <f>(P23-P104)/P104</f>
        <v>7.8969063218640168E-3</v>
      </c>
      <c r="Q76" s="67">
        <f>(Q23-Q104)/Q104</f>
        <v>8.1336404729394022E-3</v>
      </c>
      <c r="S76" s="61">
        <f>Q23-Q102</f>
        <v>276567</v>
      </c>
      <c r="T76" s="65">
        <f>Q76</f>
        <v>8.1336404729394022E-3</v>
      </c>
    </row>
    <row r="77" spans="1:20" ht="20.25" customHeight="1" x14ac:dyDescent="0.3">
      <c r="A77" s="11" t="s">
        <v>2</v>
      </c>
      <c r="B77" s="59"/>
      <c r="C77" s="59"/>
      <c r="D77" s="56"/>
      <c r="E77" s="58"/>
      <c r="F77" s="56"/>
      <c r="G77" s="56"/>
      <c r="H77" s="57"/>
      <c r="I77" s="56"/>
      <c r="J77" s="56"/>
      <c r="K77" s="56"/>
      <c r="L77" s="56"/>
      <c r="M77" s="56"/>
      <c r="N77" s="56"/>
      <c r="O77" s="56"/>
      <c r="P77" s="56"/>
      <c r="Q77" s="66">
        <f>(Q24-Q105)/Q105</f>
        <v>8.7069161831541727E-3</v>
      </c>
      <c r="S77" s="61">
        <f>Q24-Q103</f>
        <v>303149</v>
      </c>
      <c r="T77" s="65">
        <f>Q77</f>
        <v>8.7069161831541727E-3</v>
      </c>
    </row>
    <row r="78" spans="1:20" ht="20.25" customHeight="1" x14ac:dyDescent="0.3">
      <c r="A78" s="11"/>
      <c r="B78" s="59"/>
      <c r="C78" s="64"/>
      <c r="D78" s="56"/>
      <c r="E78" s="58"/>
      <c r="F78" s="56"/>
      <c r="G78" s="56"/>
      <c r="H78" s="57"/>
      <c r="I78" s="63"/>
      <c r="J78" s="56"/>
      <c r="K78" s="56"/>
      <c r="L78" s="56"/>
      <c r="M78" s="56"/>
      <c r="N78" s="56"/>
      <c r="O78" s="56"/>
      <c r="P78" s="56"/>
      <c r="Q78" s="62"/>
      <c r="S78" s="61"/>
    </row>
    <row r="79" spans="1:20" ht="18.75" customHeight="1" x14ac:dyDescent="0.3">
      <c r="A79" s="11"/>
      <c r="B79" s="59"/>
      <c r="C79" s="59"/>
      <c r="D79" s="56"/>
      <c r="E79" s="58"/>
      <c r="F79" s="56"/>
      <c r="G79" s="56"/>
      <c r="H79" s="57"/>
      <c r="I79" s="56"/>
      <c r="J79" s="56"/>
      <c r="K79" s="56"/>
      <c r="L79" s="56"/>
      <c r="M79" s="56"/>
      <c r="N79" s="56"/>
      <c r="O79" s="56"/>
      <c r="P79" s="56"/>
      <c r="Q79" s="60">
        <f>Q24-Q103</f>
        <v>303149</v>
      </c>
    </row>
    <row r="80" spans="1:20" ht="20.25" customHeight="1" x14ac:dyDescent="0.3">
      <c r="A80" s="11"/>
      <c r="B80" s="59"/>
      <c r="C80" s="59"/>
      <c r="D80" s="56"/>
      <c r="E80" s="58"/>
      <c r="F80" s="56"/>
      <c r="G80" s="56"/>
      <c r="H80" s="57"/>
      <c r="I80" s="56"/>
      <c r="J80" s="56"/>
      <c r="K80" s="56"/>
      <c r="L80" s="56"/>
      <c r="M80" s="56"/>
      <c r="N80" s="56"/>
      <c r="O80" s="56"/>
      <c r="P80" s="56"/>
      <c r="Q80" s="55"/>
    </row>
    <row r="81" spans="1:18" s="1" customFormat="1" ht="20.25" customHeight="1" x14ac:dyDescent="0.3">
      <c r="A81" s="11"/>
      <c r="B81" s="59"/>
      <c r="C81" s="59"/>
      <c r="D81" s="56"/>
      <c r="E81" s="58"/>
      <c r="F81" s="56"/>
      <c r="G81" s="56"/>
      <c r="H81" s="57"/>
      <c r="I81" s="56"/>
      <c r="J81" s="56"/>
      <c r="K81" s="56"/>
      <c r="L81" s="56"/>
      <c r="M81" s="56"/>
      <c r="N81" s="56"/>
      <c r="O81" s="56"/>
      <c r="P81" s="56"/>
      <c r="Q81" s="55"/>
      <c r="R81"/>
    </row>
    <row r="82" spans="1:18" s="1" customFormat="1" ht="20.25" customHeight="1" x14ac:dyDescent="0.3">
      <c r="A82" s="160" t="s">
        <v>44</v>
      </c>
      <c r="B82" s="160"/>
      <c r="C82" s="160"/>
      <c r="D82" s="160"/>
      <c r="E82" s="160"/>
      <c r="F82" s="160"/>
      <c r="G82" s="160"/>
      <c r="H82" s="160"/>
      <c r="I82" s="160"/>
      <c r="J82" s="160"/>
      <c r="K82" s="160"/>
      <c r="L82" s="160"/>
      <c r="M82" s="160"/>
      <c r="N82" s="160"/>
      <c r="O82" s="160"/>
      <c r="P82" s="160"/>
      <c r="Q82" s="160"/>
      <c r="R82" s="160"/>
    </row>
    <row r="83" spans="1:18" s="1" customFormat="1" ht="20.25" customHeight="1" x14ac:dyDescent="0.3">
      <c r="A83" s="161">
        <v>42278</v>
      </c>
      <c r="B83" s="161"/>
      <c r="C83" s="161"/>
      <c r="D83" s="161"/>
      <c r="E83" s="161"/>
      <c r="F83" s="161"/>
      <c r="G83" s="161"/>
      <c r="H83" s="161"/>
      <c r="I83" s="161"/>
      <c r="J83" s="161"/>
      <c r="K83" s="161"/>
      <c r="L83" s="161"/>
      <c r="M83" s="161"/>
      <c r="N83" s="161"/>
      <c r="O83" s="161"/>
      <c r="P83" s="161"/>
      <c r="Q83" s="161"/>
      <c r="R83" s="161"/>
    </row>
    <row r="84" spans="1:18" s="1" customFormat="1" ht="20.25" customHeight="1" x14ac:dyDescent="0.3">
      <c r="A84" s="159" t="s">
        <v>43</v>
      </c>
      <c r="B84" s="159"/>
      <c r="C84" s="159"/>
      <c r="D84" s="159"/>
      <c r="E84" s="159"/>
      <c r="F84" s="159"/>
      <c r="G84" s="159"/>
      <c r="H84" s="159"/>
      <c r="I84" s="159"/>
      <c r="J84" s="159"/>
      <c r="K84" s="159"/>
      <c r="L84" s="159"/>
      <c r="M84" s="159"/>
      <c r="N84" s="159"/>
      <c r="O84" s="159"/>
      <c r="P84" s="159"/>
      <c r="Q84" s="159"/>
      <c r="R84" s="159"/>
    </row>
    <row r="85" spans="1:18" s="1" customFormat="1" ht="20.25" customHeight="1" x14ac:dyDescent="0.3">
      <c r="A85" s="155"/>
      <c r="B85" s="155"/>
      <c r="C85" s="155"/>
      <c r="D85" s="155"/>
      <c r="E85" s="155"/>
      <c r="F85" s="155"/>
      <c r="G85" s="155"/>
      <c r="H85" s="155"/>
      <c r="I85" s="155"/>
      <c r="J85" s="155"/>
      <c r="K85" s="155"/>
      <c r="L85" s="155"/>
      <c r="M85" s="155"/>
      <c r="N85" s="155"/>
      <c r="O85" s="155"/>
      <c r="P85" s="155"/>
      <c r="Q85" s="155"/>
      <c r="R85" s="155"/>
    </row>
    <row r="86" spans="1:18" s="1" customFormat="1" ht="20.25" customHeight="1" x14ac:dyDescent="0.3">
      <c r="A86" s="49"/>
      <c r="B86" s="53" t="s">
        <v>42</v>
      </c>
      <c r="C86" s="51"/>
      <c r="D86" s="49"/>
      <c r="E86" s="51"/>
      <c r="F86" s="51"/>
      <c r="G86" s="52"/>
      <c r="H86" s="52"/>
      <c r="I86" s="52"/>
      <c r="J86" s="52"/>
      <c r="K86" s="52"/>
      <c r="L86" s="51"/>
      <c r="M86" s="51"/>
      <c r="N86" s="51"/>
      <c r="O86" s="51"/>
      <c r="P86" s="49"/>
      <c r="Q86" s="50"/>
      <c r="R86"/>
    </row>
    <row r="87" spans="1:18" s="1" customFormat="1" ht="20.25" customHeight="1" x14ac:dyDescent="0.3">
      <c r="A87" s="49"/>
      <c r="B87" s="47">
        <v>1</v>
      </c>
      <c r="C87" s="47">
        <v>3</v>
      </c>
      <c r="D87" s="47">
        <v>5</v>
      </c>
      <c r="E87" s="47">
        <v>7</v>
      </c>
      <c r="F87" s="47">
        <v>9</v>
      </c>
      <c r="G87" s="48">
        <v>11</v>
      </c>
      <c r="H87" s="48">
        <v>29</v>
      </c>
      <c r="I87" s="48">
        <v>13</v>
      </c>
      <c r="J87" s="48">
        <v>15</v>
      </c>
      <c r="K87" s="48">
        <v>17</v>
      </c>
      <c r="L87" s="47">
        <v>19</v>
      </c>
      <c r="M87" s="47">
        <v>21</v>
      </c>
      <c r="N87" s="47">
        <v>23</v>
      </c>
      <c r="O87" s="47">
        <v>25</v>
      </c>
      <c r="P87" s="47">
        <v>27</v>
      </c>
      <c r="Q87" s="46" t="s">
        <v>41</v>
      </c>
      <c r="R87" s="45" t="s">
        <v>40</v>
      </c>
    </row>
    <row r="88" spans="1:18" s="1" customFormat="1" ht="20.25" customHeight="1" x14ac:dyDescent="0.3">
      <c r="A88" s="44" t="s">
        <v>39</v>
      </c>
      <c r="B88" s="40" t="s">
        <v>38</v>
      </c>
      <c r="C88" s="40" t="s">
        <v>37</v>
      </c>
      <c r="D88" s="40" t="s">
        <v>36</v>
      </c>
      <c r="E88" s="40" t="s">
        <v>35</v>
      </c>
      <c r="F88" s="40" t="s">
        <v>34</v>
      </c>
      <c r="G88" s="40" t="s">
        <v>33</v>
      </c>
      <c r="H88" s="43" t="s">
        <v>32</v>
      </c>
      <c r="I88" s="40" t="s">
        <v>31</v>
      </c>
      <c r="J88" s="40" t="s">
        <v>30</v>
      </c>
      <c r="K88" s="40" t="s">
        <v>29</v>
      </c>
      <c r="L88" s="40" t="s">
        <v>28</v>
      </c>
      <c r="M88" s="40" t="s">
        <v>27</v>
      </c>
      <c r="N88" s="40" t="s">
        <v>26</v>
      </c>
      <c r="O88" s="40" t="s">
        <v>25</v>
      </c>
      <c r="P88" s="42" t="s">
        <v>24</v>
      </c>
      <c r="Q88" s="41" t="s">
        <v>23</v>
      </c>
      <c r="R88" s="40" t="s">
        <v>22</v>
      </c>
    </row>
    <row r="89" spans="1:18" s="1" customFormat="1" ht="19.5" customHeight="1" x14ac:dyDescent="0.3">
      <c r="A89" s="31" t="s">
        <v>21</v>
      </c>
      <c r="B89" s="37"/>
      <c r="C89" s="37"/>
      <c r="D89" s="37"/>
      <c r="E89" s="37"/>
      <c r="F89" s="37"/>
      <c r="G89" s="37"/>
      <c r="H89" s="39"/>
      <c r="I89" s="38">
        <v>79111</v>
      </c>
      <c r="J89" s="38"/>
      <c r="K89" s="38"/>
      <c r="L89" s="38">
        <v>24929</v>
      </c>
      <c r="M89" s="37"/>
      <c r="N89" s="37"/>
      <c r="O89" s="37"/>
      <c r="P89" s="37"/>
      <c r="Q89" s="22">
        <f t="shared" ref="Q89:Q102" si="22">SUM(B89:P89)</f>
        <v>104040</v>
      </c>
      <c r="R89" s="21">
        <f>IF(Q89=0,0,(Q89/Q103))</f>
        <v>7.0627432824513503E-2</v>
      </c>
    </row>
    <row r="90" spans="1:18" s="1" customFormat="1" ht="19.5" customHeight="1" x14ac:dyDescent="0.3">
      <c r="A90" s="31" t="s">
        <v>20</v>
      </c>
      <c r="B90" s="33">
        <v>3298</v>
      </c>
      <c r="C90" s="33"/>
      <c r="D90" s="33">
        <v>9562</v>
      </c>
      <c r="E90" s="33">
        <v>5615</v>
      </c>
      <c r="F90" s="33"/>
      <c r="G90" s="33"/>
      <c r="H90" s="36"/>
      <c r="I90" s="33">
        <v>91477</v>
      </c>
      <c r="J90" s="33">
        <v>35119</v>
      </c>
      <c r="K90" s="33">
        <v>10941</v>
      </c>
      <c r="L90" s="33">
        <v>43278</v>
      </c>
      <c r="M90" s="33">
        <v>29287</v>
      </c>
      <c r="N90" s="32"/>
      <c r="O90" s="32"/>
      <c r="P90" s="32"/>
      <c r="Q90" s="22">
        <f t="shared" si="22"/>
        <v>228577</v>
      </c>
      <c r="R90" s="21">
        <f>IF(Q90=0,0,(Q90/Q103))</f>
        <v>0.1551692302261517</v>
      </c>
    </row>
    <row r="91" spans="1:18" s="1" customFormat="1" ht="19.5" customHeight="1" x14ac:dyDescent="0.3">
      <c r="A91" s="31" t="s">
        <v>19</v>
      </c>
      <c r="B91" s="27"/>
      <c r="C91" s="27"/>
      <c r="D91" s="27"/>
      <c r="E91" s="27"/>
      <c r="F91" s="27"/>
      <c r="G91" s="27"/>
      <c r="H91" s="28"/>
      <c r="I91" s="30">
        <v>63282</v>
      </c>
      <c r="J91" s="27"/>
      <c r="K91" s="27"/>
      <c r="L91" s="27"/>
      <c r="M91" s="27"/>
      <c r="N91" s="27"/>
      <c r="O91" s="27"/>
      <c r="P91" s="24"/>
      <c r="Q91" s="22">
        <f t="shared" si="22"/>
        <v>63282</v>
      </c>
      <c r="R91" s="21">
        <f>IF(Q91=0,0,(Q91/Q103))</f>
        <v>4.2958911995394693E-2</v>
      </c>
    </row>
    <row r="92" spans="1:18" s="1" customFormat="1" ht="19.5" customHeight="1" x14ac:dyDescent="0.3">
      <c r="A92" s="31" t="s">
        <v>18</v>
      </c>
      <c r="B92" s="27"/>
      <c r="C92" s="27"/>
      <c r="D92" s="27"/>
      <c r="E92" s="27"/>
      <c r="F92" s="27"/>
      <c r="G92" s="27"/>
      <c r="H92" s="35"/>
      <c r="I92" s="30">
        <v>83048</v>
      </c>
      <c r="J92" s="27"/>
      <c r="K92" s="27"/>
      <c r="L92" s="27"/>
      <c r="M92" s="27"/>
      <c r="N92" s="27"/>
      <c r="O92" s="27"/>
      <c r="P92" s="24"/>
      <c r="Q92" s="22">
        <f t="shared" si="22"/>
        <v>83048</v>
      </c>
      <c r="R92" s="21">
        <f>IF(Q92=0,0,(Q92/Q103))</f>
        <v>5.6377038073915774E-2</v>
      </c>
    </row>
    <row r="93" spans="1:18" s="1" customFormat="1" ht="19.5" customHeight="1" x14ac:dyDescent="0.3">
      <c r="A93" s="31" t="s">
        <v>17</v>
      </c>
      <c r="B93" s="27"/>
      <c r="C93" s="27"/>
      <c r="D93" s="27"/>
      <c r="E93" s="27"/>
      <c r="F93" s="27"/>
      <c r="G93" s="27"/>
      <c r="H93" s="35"/>
      <c r="I93" s="30">
        <v>297286</v>
      </c>
      <c r="J93" s="27"/>
      <c r="K93" s="27"/>
      <c r="L93" s="30">
        <v>38660</v>
      </c>
      <c r="M93" s="27"/>
      <c r="N93" s="27"/>
      <c r="O93" s="27"/>
      <c r="P93" s="24"/>
      <c r="Q93" s="22">
        <f t="shared" si="22"/>
        <v>335946</v>
      </c>
      <c r="R93" s="21">
        <f>IF(Q93=0,0,(Q93/Q103))</f>
        <v>0.22805655082337575</v>
      </c>
    </row>
    <row r="94" spans="1:18" s="1" customFormat="1" ht="20.100000000000001" customHeight="1" x14ac:dyDescent="0.3">
      <c r="A94" s="31" t="s">
        <v>16</v>
      </c>
      <c r="B94" s="27"/>
      <c r="C94" s="27"/>
      <c r="D94" s="27"/>
      <c r="E94" s="27"/>
      <c r="F94" s="27"/>
      <c r="G94" s="27"/>
      <c r="H94" s="35"/>
      <c r="I94" s="30">
        <v>59060</v>
      </c>
      <c r="J94" s="27"/>
      <c r="K94" s="27"/>
      <c r="L94" s="27"/>
      <c r="M94" s="27"/>
      <c r="N94" s="27"/>
      <c r="O94" s="27"/>
      <c r="P94" s="24"/>
      <c r="Q94" s="22">
        <f t="shared" si="22"/>
        <v>59060</v>
      </c>
      <c r="R94" s="21">
        <f>IF(Q94=0,0,(Q94/Q103))</f>
        <v>4.0092812212762084E-2</v>
      </c>
    </row>
    <row r="95" spans="1:18" s="1" customFormat="1" ht="20.100000000000001" customHeight="1" x14ac:dyDescent="0.3">
      <c r="A95" s="31" t="s">
        <v>15</v>
      </c>
      <c r="B95" s="33">
        <v>2325</v>
      </c>
      <c r="C95" s="33">
        <v>15658</v>
      </c>
      <c r="D95" s="33">
        <v>10002</v>
      </c>
      <c r="E95" s="33"/>
      <c r="F95" s="33">
        <v>5565</v>
      </c>
      <c r="G95" s="33">
        <v>936</v>
      </c>
      <c r="H95" s="34">
        <v>2791</v>
      </c>
      <c r="I95" s="33">
        <v>171506</v>
      </c>
      <c r="J95" s="33">
        <v>21418</v>
      </c>
      <c r="K95" s="33">
        <v>7169</v>
      </c>
      <c r="L95" s="33">
        <v>72437</v>
      </c>
      <c r="M95" s="33"/>
      <c r="N95" s="33">
        <v>9544</v>
      </c>
      <c r="O95" s="33">
        <v>25754</v>
      </c>
      <c r="P95" s="33">
        <v>48648</v>
      </c>
      <c r="Q95" s="22">
        <f t="shared" si="22"/>
        <v>393753</v>
      </c>
      <c r="R95" s="21">
        <f>IF(Q95=0,0,(Q95/Q103))</f>
        <v>0.26729876544550812</v>
      </c>
    </row>
    <row r="96" spans="1:18" s="1" customFormat="1" ht="20.100000000000001" customHeight="1" x14ac:dyDescent="0.3">
      <c r="A96" s="31" t="s">
        <v>14</v>
      </c>
      <c r="B96" s="32"/>
      <c r="C96" s="33">
        <v>16934</v>
      </c>
      <c r="D96" s="33"/>
      <c r="E96" s="33">
        <v>4446</v>
      </c>
      <c r="F96" s="33">
        <v>3167</v>
      </c>
      <c r="G96" s="33">
        <v>576</v>
      </c>
      <c r="H96" s="34">
        <v>1154</v>
      </c>
      <c r="I96" s="33"/>
      <c r="J96" s="33"/>
      <c r="K96" s="33"/>
      <c r="L96" s="33">
        <v>42324</v>
      </c>
      <c r="M96" s="33">
        <v>23021</v>
      </c>
      <c r="N96" s="33">
        <v>9188</v>
      </c>
      <c r="O96" s="33">
        <v>15946</v>
      </c>
      <c r="P96" s="33">
        <v>16358</v>
      </c>
      <c r="Q96" s="22">
        <f t="shared" si="22"/>
        <v>133114</v>
      </c>
      <c r="R96" s="21">
        <f>IF(Q96=0,0,(Q96/Q103))</f>
        <v>9.0364283861998185E-2</v>
      </c>
    </row>
    <row r="97" spans="1:18" s="1" customFormat="1" ht="20.100000000000001" customHeight="1" x14ac:dyDescent="0.3">
      <c r="A97" s="31" t="s">
        <v>13</v>
      </c>
      <c r="B97" s="33">
        <v>45</v>
      </c>
      <c r="C97" s="33">
        <v>353</v>
      </c>
      <c r="D97" s="33">
        <v>211</v>
      </c>
      <c r="E97" s="33">
        <v>102</v>
      </c>
      <c r="F97" s="33">
        <v>83</v>
      </c>
      <c r="G97" s="33">
        <v>15</v>
      </c>
      <c r="H97" s="34">
        <v>32</v>
      </c>
      <c r="I97" s="33">
        <v>10498</v>
      </c>
      <c r="J97" s="33">
        <v>449</v>
      </c>
      <c r="K97" s="33">
        <v>184</v>
      </c>
      <c r="L97" s="33">
        <v>2906</v>
      </c>
      <c r="M97" s="33">
        <v>556</v>
      </c>
      <c r="N97" s="32">
        <v>248</v>
      </c>
      <c r="O97" s="32">
        <v>388</v>
      </c>
      <c r="P97" s="32">
        <v>812</v>
      </c>
      <c r="Q97" s="22">
        <f t="shared" si="22"/>
        <v>16882</v>
      </c>
      <c r="R97" s="21">
        <f>IF(Q97=0,0,(Q97/Q103))</f>
        <v>1.1460326037518618E-2</v>
      </c>
    </row>
    <row r="98" spans="1:18" s="1" customFormat="1" ht="20.100000000000001" customHeight="1" x14ac:dyDescent="0.3">
      <c r="A98" s="31" t="s">
        <v>12</v>
      </c>
      <c r="B98" s="27">
        <v>19</v>
      </c>
      <c r="C98" s="27"/>
      <c r="D98" s="27">
        <v>40</v>
      </c>
      <c r="E98" s="27"/>
      <c r="F98" s="27"/>
      <c r="G98" s="27"/>
      <c r="H98" s="28"/>
      <c r="I98" s="30">
        <v>22</v>
      </c>
      <c r="J98" s="27"/>
      <c r="K98" s="27">
        <v>46</v>
      </c>
      <c r="L98" s="27">
        <v>25</v>
      </c>
      <c r="M98" s="27">
        <v>11</v>
      </c>
      <c r="N98" s="27"/>
      <c r="O98" s="27"/>
      <c r="P98" s="24"/>
      <c r="Q98" s="22">
        <f t="shared" si="22"/>
        <v>163</v>
      </c>
      <c r="R98" s="21">
        <f>IF(Q98=0,0,(Q98/Q103))</f>
        <v>1.1065236015374569E-4</v>
      </c>
    </row>
    <row r="99" spans="1:18" s="1" customFormat="1" ht="20.100000000000001" customHeight="1" x14ac:dyDescent="0.3">
      <c r="A99" s="29" t="s">
        <v>11</v>
      </c>
      <c r="B99" s="27">
        <v>40</v>
      </c>
      <c r="C99" s="27">
        <v>215</v>
      </c>
      <c r="D99" s="27">
        <v>113</v>
      </c>
      <c r="E99" s="27">
        <v>92</v>
      </c>
      <c r="F99" s="27">
        <v>80</v>
      </c>
      <c r="G99" s="27">
        <v>1</v>
      </c>
      <c r="H99" s="28">
        <v>43</v>
      </c>
      <c r="I99" s="27">
        <v>10526</v>
      </c>
      <c r="J99" s="27">
        <v>538</v>
      </c>
      <c r="K99" s="27">
        <v>128</v>
      </c>
      <c r="L99" s="27">
        <v>2889</v>
      </c>
      <c r="M99" s="27">
        <v>959</v>
      </c>
      <c r="N99" s="27">
        <v>56</v>
      </c>
      <c r="O99" s="27">
        <v>335</v>
      </c>
      <c r="P99" s="23">
        <v>276</v>
      </c>
      <c r="Q99" s="22">
        <f t="shared" si="22"/>
        <v>16291</v>
      </c>
      <c r="R99" s="21">
        <f>IF(Q99=0,0,(Q99/Q103))</f>
        <v>1.1059126375856878E-2</v>
      </c>
    </row>
    <row r="100" spans="1:18" s="1" customFormat="1" ht="20.100000000000001" customHeight="1" x14ac:dyDescent="0.3">
      <c r="A100" s="26" t="s">
        <v>10</v>
      </c>
      <c r="B100" s="24"/>
      <c r="C100" s="24"/>
      <c r="D100" s="24"/>
      <c r="E100" s="24"/>
      <c r="F100" s="24"/>
      <c r="G100" s="24"/>
      <c r="H100" s="25"/>
      <c r="I100" s="24">
        <v>19748</v>
      </c>
      <c r="J100" s="24"/>
      <c r="K100" s="24"/>
      <c r="L100" s="24"/>
      <c r="M100" s="24"/>
      <c r="N100" s="24"/>
      <c r="O100" s="24"/>
      <c r="P100" s="23"/>
      <c r="Q100" s="22">
        <f t="shared" si="22"/>
        <v>19748</v>
      </c>
      <c r="R100" s="21">
        <f>IF(Q100=0,0,(Q100/Q103))</f>
        <v>1.3405906799485704E-2</v>
      </c>
    </row>
    <row r="101" spans="1:18" s="1" customFormat="1" ht="20.100000000000001" customHeight="1" x14ac:dyDescent="0.3">
      <c r="A101" s="26" t="s">
        <v>81</v>
      </c>
      <c r="B101" s="24">
        <v>201</v>
      </c>
      <c r="C101" s="24"/>
      <c r="D101" s="24">
        <v>724</v>
      </c>
      <c r="E101" s="24">
        <v>341</v>
      </c>
      <c r="F101" s="24"/>
      <c r="G101" s="24"/>
      <c r="H101" s="25"/>
      <c r="I101" s="24"/>
      <c r="J101" s="24">
        <v>1913</v>
      </c>
      <c r="K101" s="24">
        <v>543</v>
      </c>
      <c r="L101" s="24"/>
      <c r="M101" s="24"/>
      <c r="N101" s="24"/>
      <c r="O101" s="24">
        <v>1865</v>
      </c>
      <c r="P101" s="23"/>
      <c r="Q101" s="22">
        <f t="shared" si="22"/>
        <v>5587</v>
      </c>
      <c r="R101" s="21">
        <f>IF(Q101=0,0,(Q101/Q104))</f>
        <v>1.9411640035161232E-2</v>
      </c>
    </row>
    <row r="102" spans="1:18" s="1" customFormat="1" ht="20.100000000000001" customHeight="1" thickBot="1" x14ac:dyDescent="0.35">
      <c r="A102" s="26" t="s">
        <v>82</v>
      </c>
      <c r="B102" s="153"/>
      <c r="C102" s="153">
        <v>716</v>
      </c>
      <c r="D102" s="153"/>
      <c r="E102" s="153"/>
      <c r="F102" s="153">
        <v>170</v>
      </c>
      <c r="G102" s="153">
        <v>21</v>
      </c>
      <c r="H102" s="154">
        <v>66</v>
      </c>
      <c r="I102" s="153"/>
      <c r="J102" s="153"/>
      <c r="K102" s="153"/>
      <c r="L102" s="153">
        <v>10566</v>
      </c>
      <c r="M102" s="153">
        <v>1020</v>
      </c>
      <c r="N102" s="153">
        <v>189</v>
      </c>
      <c r="O102" s="153"/>
      <c r="P102" s="153">
        <v>843</v>
      </c>
      <c r="Q102" s="152">
        <f t="shared" si="22"/>
        <v>13591</v>
      </c>
      <c r="R102" s="21">
        <f>IF(Q102=0,0,(Q102/Q105))</f>
        <v>7.7182166609214954E-3</v>
      </c>
    </row>
    <row r="103" spans="1:18" s="1" customFormat="1" ht="20.100000000000001" customHeight="1" thickTop="1" thickBot="1" x14ac:dyDescent="0.35">
      <c r="A103" s="20" t="s">
        <v>9</v>
      </c>
      <c r="B103" s="19">
        <f t="shared" ref="B103:C103" si="23">SUM(B89:B102)</f>
        <v>5928</v>
      </c>
      <c r="C103" s="19">
        <f t="shared" si="23"/>
        <v>33876</v>
      </c>
      <c r="D103" s="19">
        <f>SUM(D89:D102)</f>
        <v>20652</v>
      </c>
      <c r="E103" s="19">
        <f t="shared" ref="E103" si="24">SUM(E89:E102)</f>
        <v>10596</v>
      </c>
      <c r="F103" s="19">
        <f t="shared" ref="F103:G103" si="25">SUM(F89:F102)</f>
        <v>9065</v>
      </c>
      <c r="G103" s="19">
        <f t="shared" si="25"/>
        <v>1549</v>
      </c>
      <c r="H103" s="19">
        <f t="shared" ref="H103" si="26">SUM(H89:H102)</f>
        <v>4086</v>
      </c>
      <c r="I103" s="19">
        <f t="shared" ref="I103:J103" si="27">SUM(I89:I102)</f>
        <v>885564</v>
      </c>
      <c r="J103" s="19">
        <f t="shared" si="27"/>
        <v>59437</v>
      </c>
      <c r="K103" s="19">
        <f t="shared" ref="K103" si="28">SUM(K89:K102)</f>
        <v>19011</v>
      </c>
      <c r="L103" s="19">
        <f t="shared" ref="L103:M103" si="29">SUM(L89:L102)</f>
        <v>238014</v>
      </c>
      <c r="M103" s="19">
        <f t="shared" si="29"/>
        <v>54854</v>
      </c>
      <c r="N103" s="19">
        <f t="shared" ref="N103" si="30">SUM(N89:N102)</f>
        <v>19225</v>
      </c>
      <c r="O103" s="19">
        <f t="shared" ref="O103:P103" si="31">SUM(O89:O102)</f>
        <v>44288</v>
      </c>
      <c r="P103" s="19">
        <f t="shared" si="31"/>
        <v>66937</v>
      </c>
      <c r="Q103" s="18">
        <f>SUM(Q89:Q102)</f>
        <v>1473082</v>
      </c>
      <c r="R103" s="17">
        <f>SUM(R89:R100)</f>
        <v>0.98698103703663476</v>
      </c>
    </row>
    <row r="104" spans="1:18" s="1" customFormat="1" ht="20.25" customHeight="1" x14ac:dyDescent="0.3">
      <c r="A104" s="11" t="s">
        <v>8</v>
      </c>
      <c r="B104" s="16" t="s">
        <v>7</v>
      </c>
      <c r="C104" s="15">
        <v>115495</v>
      </c>
      <c r="D104" s="12" t="s">
        <v>6</v>
      </c>
      <c r="E104" s="14">
        <f>4150+1294+75+20+0</f>
        <v>5539</v>
      </c>
      <c r="F104" s="13" t="s">
        <v>5</v>
      </c>
      <c r="G104" s="12">
        <v>5637</v>
      </c>
      <c r="H104" s="12" t="s">
        <v>4</v>
      </c>
      <c r="I104" s="12">
        <v>115052</v>
      </c>
      <c r="J104"/>
      <c r="K104"/>
      <c r="L104"/>
      <c r="M104" s="12"/>
      <c r="N104" s="13"/>
      <c r="O104" s="13" t="s">
        <v>3</v>
      </c>
      <c r="P104" s="12">
        <f>27842+18252</f>
        <v>46094</v>
      </c>
      <c r="Q104" s="6">
        <f>C104+E104+G104+I104+P104</f>
        <v>287817</v>
      </c>
      <c r="R104"/>
    </row>
    <row r="105" spans="1:18" s="1" customFormat="1" ht="20.25" customHeight="1" thickBot="1" x14ac:dyDescent="0.35">
      <c r="A105" s="11" t="s">
        <v>2</v>
      </c>
      <c r="B105" s="6"/>
      <c r="C105" s="6"/>
      <c r="D105" s="3"/>
      <c r="E105" s="5"/>
      <c r="F105" s="3"/>
      <c r="G105" s="3"/>
      <c r="H105" s="4"/>
      <c r="I105" s="3"/>
      <c r="J105" s="3"/>
      <c r="K105" s="3"/>
      <c r="L105" s="3"/>
      <c r="M105" s="3"/>
      <c r="N105" s="3"/>
      <c r="O105" s="3"/>
      <c r="P105" s="3"/>
      <c r="Q105" s="10">
        <f>SUM(Q103:Q104)</f>
        <v>1760899</v>
      </c>
      <c r="R105"/>
    </row>
    <row r="106" spans="1:18" s="1" customFormat="1" ht="20.25" customHeight="1" thickTop="1" x14ac:dyDescent="0.3">
      <c r="A106" s="9" t="s">
        <v>1</v>
      </c>
      <c r="B106" s="7">
        <v>6463</v>
      </c>
      <c r="C106"/>
      <c r="D106"/>
      <c r="E106"/>
      <c r="F106"/>
      <c r="G106"/>
      <c r="H106"/>
      <c r="I106"/>
      <c r="J106"/>
      <c r="K106"/>
      <c r="L106"/>
      <c r="M106"/>
      <c r="N106"/>
      <c r="O106"/>
      <c r="P106"/>
      <c r="Q106"/>
      <c r="R106"/>
    </row>
    <row r="107" spans="1:18" s="1" customFormat="1" ht="20.25" customHeight="1" x14ac:dyDescent="0.3">
      <c r="A107" s="8" t="s">
        <v>0</v>
      </c>
      <c r="B107" s="7">
        <v>1164</v>
      </c>
      <c r="C107" s="6"/>
      <c r="D107" s="3"/>
      <c r="E107" s="5"/>
      <c r="F107" s="3"/>
      <c r="G107" s="3"/>
      <c r="H107" s="4"/>
      <c r="I107" s="3"/>
      <c r="J107" s="3"/>
      <c r="K107" s="3"/>
      <c r="L107" s="3"/>
      <c r="M107" s="3"/>
      <c r="N107" s="3"/>
      <c r="O107" s="3"/>
      <c r="P107" s="3"/>
      <c r="Q107" s="2"/>
      <c r="R107"/>
    </row>
    <row r="108" spans="1:18" s="1" customFormat="1" ht="20.25" customHeight="1" x14ac:dyDescent="0.3">
      <c r="A108"/>
      <c r="B108"/>
      <c r="C108"/>
      <c r="D108"/>
      <c r="E108"/>
      <c r="F108"/>
      <c r="G108"/>
      <c r="H108"/>
      <c r="I108"/>
      <c r="J108"/>
      <c r="K108"/>
      <c r="L108"/>
      <c r="M108"/>
      <c r="N108"/>
      <c r="O108"/>
      <c r="P108"/>
      <c r="Q108"/>
      <c r="R108"/>
    </row>
    <row r="109" spans="1:18" s="1" customFormat="1" ht="20.25" customHeight="1" x14ac:dyDescent="0.3">
      <c r="A109"/>
      <c r="B109"/>
      <c r="C109"/>
      <c r="D109"/>
      <c r="E109"/>
      <c r="F109"/>
      <c r="G109"/>
      <c r="H109"/>
      <c r="I109"/>
      <c r="J109"/>
      <c r="K109"/>
      <c r="L109"/>
      <c r="M109"/>
      <c r="N109"/>
      <c r="O109"/>
      <c r="P109"/>
      <c r="Q109"/>
      <c r="R109"/>
    </row>
    <row r="110" spans="1:18" s="1" customFormat="1" ht="20.25" customHeight="1" x14ac:dyDescent="0.3">
      <c r="A110"/>
      <c r="B110"/>
      <c r="C110"/>
      <c r="D110"/>
      <c r="E110"/>
      <c r="F110"/>
      <c r="G110"/>
      <c r="H110"/>
      <c r="I110"/>
      <c r="J110"/>
      <c r="K110"/>
      <c r="L110"/>
      <c r="M110"/>
      <c r="N110"/>
      <c r="O110"/>
      <c r="P110"/>
      <c r="Q110"/>
      <c r="R110"/>
    </row>
    <row r="111" spans="1:18" ht="20.25" customHeight="1" x14ac:dyDescent="0.3"/>
    <row r="112" spans="1:18" ht="20.25" customHeight="1" x14ac:dyDescent="0.3"/>
    <row r="113" ht="20.25" customHeight="1" x14ac:dyDescent="0.3"/>
    <row r="114" ht="20.25" customHeight="1" x14ac:dyDescent="0.3"/>
  </sheetData>
  <mergeCells count="11">
    <mergeCell ref="A53:R53"/>
    <mergeCell ref="A1:R1"/>
    <mergeCell ref="A2:R2"/>
    <mergeCell ref="A3:R3"/>
    <mergeCell ref="A30:R30"/>
    <mergeCell ref="A52:R52"/>
    <mergeCell ref="A54:R54"/>
    <mergeCell ref="A55:R55"/>
    <mergeCell ref="A82:R82"/>
    <mergeCell ref="A83:R83"/>
    <mergeCell ref="A84:R84"/>
  </mergeCells>
  <pageMargins left="0.2" right="0.26" top="0.44" bottom="0.32" header="0.35" footer="0.22"/>
  <pageSetup scale="50" orientation="landscape" r:id="rId1"/>
  <headerFooter alignWithMargins="0">
    <oddFooter>&amp;L&amp;Z&amp;F</oddFooter>
  </headerFooter>
  <rowBreaks count="2" manualBreakCount="2">
    <brk id="51" max="17" man="1"/>
    <brk id="81"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zoomScale="50" zoomScaleNormal="50" zoomScaleSheetLayoutView="65" workbookViewId="0">
      <selection activeCell="Q103" sqref="Q103"/>
    </sheetView>
  </sheetViews>
  <sheetFormatPr defaultRowHeight="20.25" x14ac:dyDescent="0.3"/>
  <cols>
    <col min="1" max="1" width="37.85546875" customWidth="1"/>
    <col min="2" max="7" width="13.28515625" customWidth="1"/>
    <col min="8" max="8" width="14.42578125" customWidth="1"/>
    <col min="9" max="9" width="14.85546875" customWidth="1"/>
    <col min="10" max="11" width="13.28515625" customWidth="1"/>
    <col min="12" max="12" width="11.28515625" customWidth="1"/>
    <col min="13" max="16" width="13.28515625" customWidth="1"/>
    <col min="17" max="17" width="14.42578125" bestFit="1" customWidth="1"/>
    <col min="18" max="18" width="12.42578125" customWidth="1"/>
    <col min="19" max="19" width="14.7109375" style="1" bestFit="1" customWidth="1"/>
    <col min="20" max="20" width="13.28515625" style="1" bestFit="1" customWidth="1"/>
  </cols>
  <sheetData>
    <row r="1" spans="1:18" ht="20.25" customHeight="1" x14ac:dyDescent="0.3">
      <c r="A1" s="160" t="s">
        <v>44</v>
      </c>
      <c r="B1" s="160"/>
      <c r="C1" s="160"/>
      <c r="D1" s="160"/>
      <c r="E1" s="160"/>
      <c r="F1" s="160"/>
      <c r="G1" s="160"/>
      <c r="H1" s="160"/>
      <c r="I1" s="160"/>
      <c r="J1" s="160"/>
      <c r="K1" s="160"/>
      <c r="L1" s="160"/>
      <c r="M1" s="160"/>
      <c r="N1" s="160"/>
      <c r="O1" s="160"/>
      <c r="P1" s="160"/>
      <c r="Q1" s="160"/>
      <c r="R1" s="160"/>
    </row>
    <row r="2" spans="1:18" ht="20.25" customHeight="1" x14ac:dyDescent="0.3">
      <c r="A2" s="161">
        <v>42339</v>
      </c>
      <c r="B2" s="161"/>
      <c r="C2" s="161"/>
      <c r="D2" s="161"/>
      <c r="E2" s="161"/>
      <c r="F2" s="161"/>
      <c r="G2" s="161"/>
      <c r="H2" s="161"/>
      <c r="I2" s="161"/>
      <c r="J2" s="161"/>
      <c r="K2" s="161"/>
      <c r="L2" s="161"/>
      <c r="M2" s="161"/>
      <c r="N2" s="161"/>
      <c r="O2" s="161"/>
      <c r="P2" s="161"/>
      <c r="Q2" s="161"/>
      <c r="R2" s="161"/>
    </row>
    <row r="3" spans="1:18" ht="20.25" customHeight="1" x14ac:dyDescent="0.3">
      <c r="A3" s="159" t="s">
        <v>43</v>
      </c>
      <c r="B3" s="159"/>
      <c r="C3" s="159"/>
      <c r="D3" s="159"/>
      <c r="E3" s="159"/>
      <c r="F3" s="159"/>
      <c r="G3" s="159"/>
      <c r="H3" s="159"/>
      <c r="I3" s="159"/>
      <c r="J3" s="159"/>
      <c r="K3" s="159"/>
      <c r="L3" s="159"/>
      <c r="M3" s="159"/>
      <c r="N3" s="159"/>
      <c r="O3" s="159"/>
      <c r="P3" s="159"/>
      <c r="Q3" s="159"/>
      <c r="R3" s="159"/>
    </row>
    <row r="4" spans="1:18" ht="20.25" customHeight="1" x14ac:dyDescent="0.3">
      <c r="A4" s="156"/>
      <c r="B4" s="156"/>
      <c r="C4" s="156"/>
      <c r="D4" s="156"/>
      <c r="E4" s="156"/>
      <c r="F4" s="156"/>
      <c r="G4" s="156"/>
      <c r="H4" s="156"/>
      <c r="I4" s="156"/>
      <c r="J4" s="156"/>
      <c r="K4" s="156"/>
      <c r="L4" s="156"/>
      <c r="M4" s="156"/>
      <c r="N4" s="156"/>
      <c r="O4" s="156"/>
      <c r="P4" s="156"/>
      <c r="Q4" s="156"/>
      <c r="R4" s="156"/>
    </row>
    <row r="5" spans="1:18" ht="20.25" customHeight="1" x14ac:dyDescent="0.3">
      <c r="A5" s="49"/>
      <c r="B5" s="53" t="s">
        <v>42</v>
      </c>
      <c r="C5" s="51"/>
      <c r="D5" s="49"/>
      <c r="E5" s="51"/>
      <c r="F5" s="51"/>
      <c r="G5" s="52"/>
      <c r="H5" s="52"/>
      <c r="I5" s="52"/>
      <c r="J5" s="52"/>
      <c r="K5" s="52"/>
      <c r="L5" s="51"/>
      <c r="M5" s="51"/>
      <c r="N5" s="51"/>
      <c r="O5" s="51"/>
      <c r="P5" s="49"/>
      <c r="Q5" s="50"/>
    </row>
    <row r="6" spans="1:18" s="1" customFormat="1" ht="19.5" customHeight="1" x14ac:dyDescent="0.3">
      <c r="A6" s="49"/>
      <c r="B6" s="47">
        <v>1</v>
      </c>
      <c r="C6" s="47">
        <v>3</v>
      </c>
      <c r="D6" s="47">
        <v>5</v>
      </c>
      <c r="E6" s="47">
        <v>7</v>
      </c>
      <c r="F6" s="47">
        <v>9</v>
      </c>
      <c r="G6" s="48">
        <v>11</v>
      </c>
      <c r="H6" s="48">
        <v>29</v>
      </c>
      <c r="I6" s="48">
        <v>13</v>
      </c>
      <c r="J6" s="48">
        <v>15</v>
      </c>
      <c r="K6" s="48">
        <v>17</v>
      </c>
      <c r="L6" s="47">
        <v>19</v>
      </c>
      <c r="M6" s="47">
        <v>21</v>
      </c>
      <c r="N6" s="47">
        <v>23</v>
      </c>
      <c r="O6" s="47">
        <v>25</v>
      </c>
      <c r="P6" s="47">
        <v>27</v>
      </c>
      <c r="Q6" s="46" t="s">
        <v>41</v>
      </c>
      <c r="R6" s="45" t="s">
        <v>40</v>
      </c>
    </row>
    <row r="7" spans="1:18" s="1" customFormat="1" ht="19.5" customHeight="1" x14ac:dyDescent="0.3">
      <c r="A7" s="44" t="s">
        <v>39</v>
      </c>
      <c r="B7" s="40" t="s">
        <v>38</v>
      </c>
      <c r="C7" s="40" t="s">
        <v>37</v>
      </c>
      <c r="D7" s="40" t="s">
        <v>36</v>
      </c>
      <c r="E7" s="40" t="s">
        <v>35</v>
      </c>
      <c r="F7" s="40" t="s">
        <v>34</v>
      </c>
      <c r="G7" s="40" t="s">
        <v>33</v>
      </c>
      <c r="H7" s="43" t="s">
        <v>32</v>
      </c>
      <c r="I7" s="40" t="s">
        <v>31</v>
      </c>
      <c r="J7" s="40" t="s">
        <v>30</v>
      </c>
      <c r="K7" s="40" t="s">
        <v>29</v>
      </c>
      <c r="L7" s="40" t="s">
        <v>28</v>
      </c>
      <c r="M7" s="40" t="s">
        <v>27</v>
      </c>
      <c r="N7" s="40" t="s">
        <v>26</v>
      </c>
      <c r="O7" s="40" t="s">
        <v>25</v>
      </c>
      <c r="P7" s="42" t="s">
        <v>24</v>
      </c>
      <c r="Q7" s="41" t="s">
        <v>23</v>
      </c>
      <c r="R7" s="40" t="s">
        <v>22</v>
      </c>
    </row>
    <row r="8" spans="1:18" s="1" customFormat="1" ht="19.5" customHeight="1" x14ac:dyDescent="0.3">
      <c r="A8" s="31" t="s">
        <v>21</v>
      </c>
      <c r="B8" s="37"/>
      <c r="C8" s="37"/>
      <c r="D8" s="37"/>
      <c r="E8" s="37"/>
      <c r="F8" s="37"/>
      <c r="G8" s="37"/>
      <c r="H8" s="39"/>
      <c r="I8" s="38">
        <v>81154</v>
      </c>
      <c r="J8" s="38"/>
      <c r="K8" s="38"/>
      <c r="L8" s="38">
        <v>25412</v>
      </c>
      <c r="M8" s="37"/>
      <c r="N8" s="37"/>
      <c r="O8" s="37"/>
      <c r="P8" s="37"/>
      <c r="Q8" s="22">
        <f t="shared" ref="Q8:Q21" si="0">SUM(B8:P8)</f>
        <v>106566</v>
      </c>
      <c r="R8" s="21">
        <f>IF(Q8=0,0,Q8/$Q$22)</f>
        <v>7.0904082610315639E-2</v>
      </c>
    </row>
    <row r="9" spans="1:18" s="1" customFormat="1" ht="19.5" customHeight="1" x14ac:dyDescent="0.3">
      <c r="A9" s="31" t="s">
        <v>20</v>
      </c>
      <c r="B9" s="33">
        <v>3367</v>
      </c>
      <c r="C9" s="33"/>
      <c r="D9" s="33">
        <v>9850</v>
      </c>
      <c r="E9" s="33">
        <v>5773</v>
      </c>
      <c r="F9" s="33"/>
      <c r="G9" s="33"/>
      <c r="H9" s="36"/>
      <c r="I9" s="33">
        <v>94071</v>
      </c>
      <c r="J9" s="33">
        <v>36005</v>
      </c>
      <c r="K9" s="33">
        <v>11317</v>
      </c>
      <c r="L9" s="33">
        <v>44229</v>
      </c>
      <c r="M9" s="33">
        <v>29883</v>
      </c>
      <c r="N9" s="32"/>
      <c r="O9" s="32"/>
      <c r="P9" s="32"/>
      <c r="Q9" s="22">
        <f t="shared" si="0"/>
        <v>234495</v>
      </c>
      <c r="R9" s="21">
        <f t="shared" ref="R9:R21" si="1">IF(Q9=0,0,Q9/$Q$22)</f>
        <v>0.1560221163570554</v>
      </c>
    </row>
    <row r="10" spans="1:18" s="1" customFormat="1" ht="19.5" customHeight="1" x14ac:dyDescent="0.3">
      <c r="A10" s="31" t="s">
        <v>19</v>
      </c>
      <c r="B10" s="27"/>
      <c r="C10" s="27"/>
      <c r="D10" s="27"/>
      <c r="E10" s="27"/>
      <c r="F10" s="27"/>
      <c r="G10" s="27"/>
      <c r="H10" s="28"/>
      <c r="I10" s="30">
        <v>63343</v>
      </c>
      <c r="J10" s="27"/>
      <c r="K10" s="27"/>
      <c r="L10" s="27"/>
      <c r="M10" s="27"/>
      <c r="N10" s="27"/>
      <c r="O10" s="27"/>
      <c r="P10" s="24"/>
      <c r="Q10" s="22">
        <f t="shared" si="0"/>
        <v>63343</v>
      </c>
      <c r="R10" s="21">
        <f t="shared" si="1"/>
        <v>4.214549954755948E-2</v>
      </c>
    </row>
    <row r="11" spans="1:18" s="1" customFormat="1" ht="20.100000000000001" customHeight="1" x14ac:dyDescent="0.3">
      <c r="A11" s="31" t="s">
        <v>18</v>
      </c>
      <c r="B11" s="27"/>
      <c r="C11" s="27"/>
      <c r="D11" s="27"/>
      <c r="E11" s="27"/>
      <c r="F11" s="27"/>
      <c r="G11" s="27"/>
      <c r="H11" s="35"/>
      <c r="I11" s="30">
        <v>84391</v>
      </c>
      <c r="J11" s="27"/>
      <c r="K11" s="27"/>
      <c r="L11" s="27"/>
      <c r="M11" s="27"/>
      <c r="N11" s="27"/>
      <c r="O11" s="27"/>
      <c r="P11" s="24"/>
      <c r="Q11" s="22">
        <f t="shared" si="0"/>
        <v>84391</v>
      </c>
      <c r="R11" s="21">
        <f t="shared" si="1"/>
        <v>5.6149864267844789E-2</v>
      </c>
    </row>
    <row r="12" spans="1:18" s="1" customFormat="1" ht="20.100000000000001" customHeight="1" x14ac:dyDescent="0.3">
      <c r="A12" s="31" t="s">
        <v>17</v>
      </c>
      <c r="B12" s="27"/>
      <c r="C12" s="27"/>
      <c r="D12" s="27"/>
      <c r="E12" s="27"/>
      <c r="F12" s="27"/>
      <c r="G12" s="27"/>
      <c r="H12" s="35"/>
      <c r="I12" s="30">
        <v>303954</v>
      </c>
      <c r="J12" s="27"/>
      <c r="K12" s="27"/>
      <c r="L12" s="30">
        <v>39208</v>
      </c>
      <c r="M12" s="27"/>
      <c r="N12" s="27"/>
      <c r="O12" s="27"/>
      <c r="P12" s="24"/>
      <c r="Q12" s="22">
        <f t="shared" si="0"/>
        <v>343162</v>
      </c>
      <c r="R12" s="21">
        <f t="shared" si="1"/>
        <v>0.22832410709533188</v>
      </c>
    </row>
    <row r="13" spans="1:18" s="1" customFormat="1" ht="20.100000000000001" customHeight="1" x14ac:dyDescent="0.3">
      <c r="A13" s="31" t="s">
        <v>16</v>
      </c>
      <c r="B13" s="27"/>
      <c r="C13" s="27"/>
      <c r="D13" s="27"/>
      <c r="E13" s="27"/>
      <c r="F13" s="27"/>
      <c r="G13" s="27"/>
      <c r="H13" s="35"/>
      <c r="I13" s="30">
        <v>57777</v>
      </c>
      <c r="J13" s="27"/>
      <c r="K13" s="27"/>
      <c r="L13" s="27"/>
      <c r="M13" s="27"/>
      <c r="N13" s="27"/>
      <c r="O13" s="27"/>
      <c r="P13" s="24"/>
      <c r="Q13" s="22">
        <f t="shared" si="0"/>
        <v>57777</v>
      </c>
      <c r="R13" s="21">
        <f t="shared" si="1"/>
        <v>3.8442140842071648E-2</v>
      </c>
    </row>
    <row r="14" spans="1:18" s="1" customFormat="1" ht="20.100000000000001" customHeight="1" x14ac:dyDescent="0.3">
      <c r="A14" s="31" t="s">
        <v>15</v>
      </c>
      <c r="B14" s="33">
        <v>2385</v>
      </c>
      <c r="C14" s="33">
        <v>16110</v>
      </c>
      <c r="D14" s="33">
        <v>10169</v>
      </c>
      <c r="E14" s="33"/>
      <c r="F14" s="33">
        <v>5711</v>
      </c>
      <c r="G14" s="33">
        <v>963</v>
      </c>
      <c r="H14" s="34">
        <v>2906</v>
      </c>
      <c r="I14" s="33">
        <v>176726</v>
      </c>
      <c r="J14" s="33">
        <v>21840</v>
      </c>
      <c r="K14" s="33">
        <v>7375</v>
      </c>
      <c r="L14" s="33">
        <v>74336</v>
      </c>
      <c r="M14" s="33"/>
      <c r="N14" s="33">
        <v>9705</v>
      </c>
      <c r="O14" s="33">
        <v>26537</v>
      </c>
      <c r="P14" s="33">
        <v>49748</v>
      </c>
      <c r="Q14" s="22">
        <f t="shared" si="0"/>
        <v>404511</v>
      </c>
      <c r="R14" s="21">
        <f t="shared" si="1"/>
        <v>0.26914289136104752</v>
      </c>
    </row>
    <row r="15" spans="1:18" s="1" customFormat="1" ht="20.100000000000001" customHeight="1" x14ac:dyDescent="0.3">
      <c r="A15" s="31" t="s">
        <v>14</v>
      </c>
      <c r="B15" s="32"/>
      <c r="C15" s="33">
        <v>17105</v>
      </c>
      <c r="D15" s="33"/>
      <c r="E15" s="33">
        <v>4563</v>
      </c>
      <c r="F15" s="33">
        <v>3162</v>
      </c>
      <c r="G15" s="33">
        <v>611</v>
      </c>
      <c r="H15" s="34">
        <v>1156</v>
      </c>
      <c r="I15" s="33"/>
      <c r="J15" s="33"/>
      <c r="K15" s="33"/>
      <c r="L15" s="33">
        <v>43308</v>
      </c>
      <c r="M15" s="33">
        <v>23662</v>
      </c>
      <c r="N15" s="33">
        <v>9281</v>
      </c>
      <c r="O15" s="33">
        <v>16179</v>
      </c>
      <c r="P15" s="33">
        <v>16539</v>
      </c>
      <c r="Q15" s="22">
        <f t="shared" si="0"/>
        <v>135566</v>
      </c>
      <c r="R15" s="21">
        <f t="shared" si="1"/>
        <v>9.0199339969127587E-2</v>
      </c>
    </row>
    <row r="16" spans="1:18" s="1" customFormat="1" ht="20.100000000000001" customHeight="1" x14ac:dyDescent="0.3">
      <c r="A16" s="31" t="s">
        <v>13</v>
      </c>
      <c r="B16" s="33">
        <v>50</v>
      </c>
      <c r="C16" s="33">
        <v>347</v>
      </c>
      <c r="D16" s="33">
        <v>223</v>
      </c>
      <c r="E16" s="33">
        <v>98</v>
      </c>
      <c r="F16" s="33">
        <v>82</v>
      </c>
      <c r="G16" s="33">
        <v>16</v>
      </c>
      <c r="H16" s="34">
        <v>34</v>
      </c>
      <c r="I16" s="33">
        <v>10484</v>
      </c>
      <c r="J16" s="33">
        <v>444</v>
      </c>
      <c r="K16" s="33">
        <v>192</v>
      </c>
      <c r="L16" s="33">
        <v>2952</v>
      </c>
      <c r="M16" s="33">
        <v>562</v>
      </c>
      <c r="N16" s="32">
        <v>248</v>
      </c>
      <c r="O16" s="32">
        <v>395</v>
      </c>
      <c r="P16" s="32">
        <v>812</v>
      </c>
      <c r="Q16" s="22">
        <f t="shared" si="0"/>
        <v>16939</v>
      </c>
      <c r="R16" s="21">
        <f t="shared" si="1"/>
        <v>1.1270426358652259E-2</v>
      </c>
    </row>
    <row r="17" spans="1:20" ht="20.100000000000001" customHeight="1" x14ac:dyDescent="0.3">
      <c r="A17" s="31" t="s">
        <v>12</v>
      </c>
      <c r="B17" s="27">
        <v>18</v>
      </c>
      <c r="C17" s="27"/>
      <c r="D17" s="27">
        <v>44</v>
      </c>
      <c r="E17" s="27"/>
      <c r="F17" s="27"/>
      <c r="G17" s="27"/>
      <c r="H17" s="28"/>
      <c r="I17" s="30">
        <v>22</v>
      </c>
      <c r="J17" s="27"/>
      <c r="K17" s="27">
        <v>45</v>
      </c>
      <c r="L17" s="27">
        <v>26</v>
      </c>
      <c r="M17" s="27">
        <v>11</v>
      </c>
      <c r="N17" s="27"/>
      <c r="O17" s="27"/>
      <c r="P17" s="24"/>
      <c r="Q17" s="22">
        <f t="shared" si="0"/>
        <v>166</v>
      </c>
      <c r="R17" s="21">
        <f t="shared" si="1"/>
        <v>1.1044871453664769E-4</v>
      </c>
    </row>
    <row r="18" spans="1:20" ht="20.100000000000001" customHeight="1" x14ac:dyDescent="0.3">
      <c r="A18" s="29" t="s">
        <v>84</v>
      </c>
      <c r="B18" s="27">
        <v>47</v>
      </c>
      <c r="C18" s="27">
        <v>236</v>
      </c>
      <c r="D18" s="27">
        <v>128</v>
      </c>
      <c r="E18" s="27">
        <v>97</v>
      </c>
      <c r="F18" s="27">
        <v>84</v>
      </c>
      <c r="G18" s="27">
        <v>2</v>
      </c>
      <c r="H18" s="28">
        <v>41</v>
      </c>
      <c r="I18" s="27">
        <v>11093</v>
      </c>
      <c r="J18" s="27">
        <v>561</v>
      </c>
      <c r="K18" s="27">
        <v>139</v>
      </c>
      <c r="L18" s="27">
        <v>2974</v>
      </c>
      <c r="M18" s="27">
        <v>981</v>
      </c>
      <c r="N18" s="27">
        <v>55</v>
      </c>
      <c r="O18" s="27">
        <v>358</v>
      </c>
      <c r="P18" s="23">
        <v>293</v>
      </c>
      <c r="Q18" s="22">
        <f t="shared" si="0"/>
        <v>17089</v>
      </c>
      <c r="R18" s="21">
        <f t="shared" si="1"/>
        <v>1.1370229413956458E-2</v>
      </c>
    </row>
    <row r="19" spans="1:20" ht="20.100000000000001" customHeight="1" x14ac:dyDescent="0.3">
      <c r="A19" s="26" t="s">
        <v>10</v>
      </c>
      <c r="B19" s="24"/>
      <c r="C19" s="24"/>
      <c r="D19" s="24"/>
      <c r="E19" s="24"/>
      <c r="F19" s="24"/>
      <c r="G19" s="24"/>
      <c r="H19" s="25"/>
      <c r="I19" s="24">
        <v>19914</v>
      </c>
      <c r="J19" s="24"/>
      <c r="K19" s="24"/>
      <c r="L19" s="24"/>
      <c r="M19" s="24"/>
      <c r="N19" s="24"/>
      <c r="O19" s="24"/>
      <c r="P19" s="23"/>
      <c r="Q19" s="22">
        <f t="shared" si="0"/>
        <v>19914</v>
      </c>
      <c r="R19" s="21">
        <f t="shared" si="1"/>
        <v>1.3249853622185554E-2</v>
      </c>
    </row>
    <row r="20" spans="1:20" ht="20.100000000000001" customHeight="1" x14ac:dyDescent="0.3">
      <c r="A20" s="26" t="s">
        <v>81</v>
      </c>
      <c r="B20" s="24">
        <v>195</v>
      </c>
      <c r="C20" s="24"/>
      <c r="D20" s="24">
        <v>735</v>
      </c>
      <c r="E20" s="24">
        <v>346</v>
      </c>
      <c r="F20" s="24"/>
      <c r="G20" s="24"/>
      <c r="H20" s="25"/>
      <c r="I20" s="24"/>
      <c r="J20" s="24">
        <v>1896</v>
      </c>
      <c r="K20" s="24">
        <v>532</v>
      </c>
      <c r="L20" s="24"/>
      <c r="M20" s="24"/>
      <c r="N20" s="24"/>
      <c r="O20" s="24">
        <v>1849</v>
      </c>
      <c r="P20" s="23"/>
      <c r="Q20" s="22">
        <f t="shared" si="0"/>
        <v>5553</v>
      </c>
      <c r="R20" s="21">
        <f t="shared" si="1"/>
        <v>3.6947091073614735E-3</v>
      </c>
    </row>
    <row r="21" spans="1:20" ht="20.100000000000001" customHeight="1" thickBot="1" x14ac:dyDescent="0.35">
      <c r="A21" s="26" t="s">
        <v>82</v>
      </c>
      <c r="B21" s="153"/>
      <c r="C21" s="153">
        <v>714</v>
      </c>
      <c r="D21" s="153"/>
      <c r="E21" s="153"/>
      <c r="F21" s="153">
        <v>168</v>
      </c>
      <c r="G21" s="153">
        <v>21</v>
      </c>
      <c r="H21" s="154">
        <v>65</v>
      </c>
      <c r="I21" s="153"/>
      <c r="J21" s="153"/>
      <c r="K21" s="153"/>
      <c r="L21" s="153">
        <v>10492</v>
      </c>
      <c r="M21" s="153">
        <v>1007</v>
      </c>
      <c r="N21" s="153">
        <v>186</v>
      </c>
      <c r="O21" s="153"/>
      <c r="P21" s="153">
        <v>835</v>
      </c>
      <c r="Q21" s="152">
        <f t="shared" si="0"/>
        <v>13488</v>
      </c>
      <c r="R21" s="21">
        <f t="shared" si="1"/>
        <v>8.9742907329536381E-3</v>
      </c>
    </row>
    <row r="22" spans="1:20" ht="20.100000000000001" customHeight="1" thickTop="1" thickBot="1" x14ac:dyDescent="0.35">
      <c r="A22" s="20" t="s">
        <v>9</v>
      </c>
      <c r="B22" s="19">
        <f>SUM(B8:B21)</f>
        <v>6062</v>
      </c>
      <c r="C22" s="19">
        <f>SUM(C8:C21)</f>
        <v>34512</v>
      </c>
      <c r="D22" s="19">
        <f t="shared" ref="D22:P22" si="2">SUM(D8:D21)</f>
        <v>21149</v>
      </c>
      <c r="E22" s="19">
        <f t="shared" si="2"/>
        <v>10877</v>
      </c>
      <c r="F22" s="19">
        <f t="shared" si="2"/>
        <v>9207</v>
      </c>
      <c r="G22" s="19">
        <f t="shared" si="2"/>
        <v>1613</v>
      </c>
      <c r="H22" s="19">
        <f t="shared" si="2"/>
        <v>4202</v>
      </c>
      <c r="I22" s="19">
        <f t="shared" si="2"/>
        <v>902929</v>
      </c>
      <c r="J22" s="19">
        <f t="shared" si="2"/>
        <v>60746</v>
      </c>
      <c r="K22" s="19">
        <f t="shared" si="2"/>
        <v>19600</v>
      </c>
      <c r="L22" s="19">
        <f t="shared" si="2"/>
        <v>242937</v>
      </c>
      <c r="M22" s="19">
        <f t="shared" si="2"/>
        <v>56106</v>
      </c>
      <c r="N22" s="19">
        <f t="shared" si="2"/>
        <v>19475</v>
      </c>
      <c r="O22" s="19">
        <f t="shared" si="2"/>
        <v>45318</v>
      </c>
      <c r="P22" s="19">
        <f t="shared" si="2"/>
        <v>68227</v>
      </c>
      <c r="Q22" s="18">
        <f>SUM(Q8:Q21)</f>
        <v>1502960</v>
      </c>
      <c r="R22" s="17">
        <f>SUM(R8:R21)</f>
        <v>1</v>
      </c>
    </row>
    <row r="23" spans="1:20" ht="20.100000000000001" customHeight="1" x14ac:dyDescent="0.3">
      <c r="A23" s="11" t="s">
        <v>8</v>
      </c>
      <c r="B23" s="16" t="s">
        <v>7</v>
      </c>
      <c r="C23" s="15">
        <v>117623</v>
      </c>
      <c r="D23" s="12" t="s">
        <v>6</v>
      </c>
      <c r="E23" s="14">
        <f>4036+1118+76+21</f>
        <v>5251</v>
      </c>
      <c r="F23" s="13" t="s">
        <v>5</v>
      </c>
      <c r="G23" s="12">
        <v>5783</v>
      </c>
      <c r="H23" s="12" t="s">
        <v>4</v>
      </c>
      <c r="I23" s="12">
        <v>116980</v>
      </c>
      <c r="M23" s="12"/>
      <c r="N23" s="13"/>
      <c r="O23" s="13" t="s">
        <v>3</v>
      </c>
      <c r="P23" s="12">
        <f>28489+17963</f>
        <v>46452</v>
      </c>
      <c r="Q23" s="6">
        <f>C23+E23+G23+I23+P23</f>
        <v>292089</v>
      </c>
    </row>
    <row r="24" spans="1:20" ht="20.100000000000001" customHeight="1" thickBot="1" x14ac:dyDescent="0.35">
      <c r="A24" s="11" t="s">
        <v>2</v>
      </c>
      <c r="B24" s="6"/>
      <c r="C24" s="6"/>
      <c r="D24" s="3"/>
      <c r="E24" s="5"/>
      <c r="F24" s="3"/>
      <c r="G24" s="3"/>
      <c r="H24" s="4"/>
      <c r="I24" s="3"/>
      <c r="J24" s="3"/>
      <c r="K24" s="3"/>
      <c r="L24" s="3"/>
      <c r="M24" s="3"/>
      <c r="N24" s="3"/>
      <c r="O24" s="3"/>
      <c r="P24" s="3"/>
      <c r="Q24" s="10">
        <f>SUM(Q22:Q23)</f>
        <v>1795049</v>
      </c>
    </row>
    <row r="25" spans="1:20" ht="20.25" customHeight="1" thickTop="1" x14ac:dyDescent="0.3">
      <c r="A25" s="9" t="s">
        <v>1</v>
      </c>
      <c r="B25" s="7">
        <v>6465</v>
      </c>
    </row>
    <row r="26" spans="1:20" ht="20.25" customHeight="1" x14ac:dyDescent="0.3">
      <c r="A26" s="8" t="s">
        <v>0</v>
      </c>
      <c r="B26" s="7">
        <v>1176</v>
      </c>
      <c r="C26" s="6"/>
      <c r="D26" s="3"/>
      <c r="E26" s="5"/>
      <c r="F26" s="3"/>
      <c r="G26" s="3"/>
      <c r="H26" s="4"/>
      <c r="I26" s="3"/>
      <c r="J26" s="3"/>
      <c r="K26" s="3"/>
      <c r="L26" s="3"/>
      <c r="M26" s="3"/>
      <c r="N26" s="3"/>
      <c r="O26" s="3"/>
      <c r="P26" s="3"/>
      <c r="Q26" s="2"/>
    </row>
    <row r="27" spans="1:20" ht="20.25" customHeight="1" x14ac:dyDescent="0.3">
      <c r="A27" s="151"/>
      <c r="B27" s="6"/>
      <c r="C27" s="6"/>
      <c r="D27" s="3"/>
      <c r="E27" s="5"/>
      <c r="F27" s="3"/>
      <c r="G27" s="3"/>
      <c r="H27" s="4"/>
      <c r="I27" s="3"/>
      <c r="J27" s="3"/>
      <c r="K27" s="3"/>
      <c r="L27" s="3"/>
      <c r="M27" s="3"/>
      <c r="N27" s="3"/>
      <c r="O27" s="3"/>
      <c r="P27" s="3"/>
      <c r="Q27" s="2"/>
    </row>
    <row r="28" spans="1:20" ht="20.25" customHeight="1" x14ac:dyDescent="0.3">
      <c r="A28" s="11"/>
      <c r="B28" s="6"/>
      <c r="C28" s="6"/>
      <c r="D28" s="3"/>
      <c r="E28" s="5"/>
      <c r="F28" s="3"/>
      <c r="G28" s="3"/>
      <c r="H28" s="4"/>
      <c r="I28" s="3"/>
      <c r="J28" s="3"/>
      <c r="K28" s="3"/>
      <c r="L28" s="3"/>
      <c r="M28" s="3"/>
      <c r="N28" s="3"/>
      <c r="O28" s="3"/>
      <c r="P28" s="3"/>
      <c r="Q28" s="2"/>
    </row>
    <row r="29" spans="1:20" ht="20.25" customHeight="1" x14ac:dyDescent="0.3">
      <c r="A29" s="11"/>
      <c r="B29" s="6"/>
      <c r="C29" s="6"/>
      <c r="D29" s="3"/>
      <c r="E29" s="5"/>
      <c r="F29" s="3"/>
      <c r="G29" s="3"/>
      <c r="H29" s="4"/>
      <c r="I29" s="3"/>
      <c r="J29" s="3"/>
      <c r="K29" s="3"/>
      <c r="L29" s="3"/>
      <c r="M29" s="3"/>
      <c r="N29" s="3"/>
      <c r="O29" s="3"/>
      <c r="P29" s="3"/>
      <c r="Q29" s="2"/>
    </row>
    <row r="30" spans="1:20" ht="20.25" customHeight="1" x14ac:dyDescent="0.3">
      <c r="A30" s="162" t="s">
        <v>80</v>
      </c>
      <c r="B30" s="162"/>
      <c r="C30" s="162"/>
      <c r="D30" s="162"/>
      <c r="E30" s="162"/>
      <c r="F30" s="162"/>
      <c r="G30" s="162"/>
      <c r="H30" s="162"/>
      <c r="I30" s="162"/>
      <c r="J30" s="162"/>
      <c r="K30" s="162"/>
      <c r="L30" s="162"/>
      <c r="M30" s="162"/>
      <c r="N30" s="162"/>
      <c r="O30" s="162"/>
      <c r="P30" s="162"/>
      <c r="Q30" s="162"/>
      <c r="R30" s="162"/>
    </row>
    <row r="31" spans="1:20" ht="20.25" customHeight="1" x14ac:dyDescent="0.3"/>
    <row r="32" spans="1:20" s="104" customFormat="1" ht="58.5" customHeight="1" x14ac:dyDescent="0.3">
      <c r="A32" s="150" t="s">
        <v>79</v>
      </c>
      <c r="B32" s="149" t="s">
        <v>21</v>
      </c>
      <c r="C32" s="149" t="s">
        <v>78</v>
      </c>
      <c r="D32" s="149" t="s">
        <v>19</v>
      </c>
      <c r="E32" s="149" t="s">
        <v>18</v>
      </c>
      <c r="F32" s="149" t="s">
        <v>17</v>
      </c>
      <c r="G32" s="145" t="s">
        <v>16</v>
      </c>
      <c r="H32" s="148" t="s">
        <v>77</v>
      </c>
      <c r="I32" s="145" t="s">
        <v>14</v>
      </c>
      <c r="J32" s="145" t="s">
        <v>76</v>
      </c>
      <c r="K32" s="146" t="s">
        <v>75</v>
      </c>
      <c r="L32" s="145" t="s">
        <v>74</v>
      </c>
      <c r="M32" s="145" t="s">
        <v>73</v>
      </c>
      <c r="N32" s="145" t="s">
        <v>72</v>
      </c>
      <c r="O32" s="146" t="s">
        <v>71</v>
      </c>
      <c r="P32" s="147" t="s">
        <v>70</v>
      </c>
      <c r="Q32" s="146" t="s">
        <v>69</v>
      </c>
      <c r="R32" s="145" t="s">
        <v>68</v>
      </c>
      <c r="S32" s="1"/>
      <c r="T32" s="1"/>
    </row>
    <row r="33" spans="1:20" s="104" customFormat="1" ht="20.25" customHeight="1" x14ac:dyDescent="0.3">
      <c r="A33" s="144" t="s">
        <v>67</v>
      </c>
      <c r="B33" s="143"/>
      <c r="C33" s="143"/>
      <c r="D33" s="143"/>
      <c r="E33" s="143"/>
      <c r="F33" s="143"/>
      <c r="G33" s="137"/>
      <c r="H33" s="137">
        <f>H14+P14</f>
        <v>52654</v>
      </c>
      <c r="I33" s="136">
        <f>H15+P15</f>
        <v>17695</v>
      </c>
      <c r="J33" s="135">
        <f t="shared" ref="J33:J40" si="3">SUM(B33:I33)</f>
        <v>70349</v>
      </c>
      <c r="K33" s="134">
        <f>IF(J33=0,0,((J33/J40)))</f>
        <v>4.9201607764942361E-2</v>
      </c>
      <c r="L33" s="132">
        <f>H16+H17+P16+P17</f>
        <v>846</v>
      </c>
      <c r="M33" s="133">
        <f t="shared" ref="M33:M39" si="4">IF(L33=0,0,(L33/L$40))</f>
        <v>4.9459222449576144E-2</v>
      </c>
      <c r="N33" s="132">
        <f>H18+P18</f>
        <v>334</v>
      </c>
      <c r="O33" s="131">
        <f t="shared" ref="O33:O39" si="5">IF(N33=0,0,(N33/N$40))</f>
        <v>1.9544736380127568E-2</v>
      </c>
      <c r="P33" s="142">
        <f>P21+H21</f>
        <v>900</v>
      </c>
      <c r="Q33" s="129">
        <f t="shared" ref="Q33:Q40" si="6">J33+L33+N33+P33</f>
        <v>72429</v>
      </c>
      <c r="R33" s="128">
        <f t="shared" ref="R33:R39" si="7">IF(Q33=0,0,(Q33/Q$40))</f>
        <v>4.8190903284185876E-2</v>
      </c>
      <c r="S33" s="1"/>
      <c r="T33" s="1"/>
    </row>
    <row r="34" spans="1:20" s="104" customFormat="1" ht="20.25" customHeight="1" x14ac:dyDescent="0.3">
      <c r="A34" s="139" t="s">
        <v>66</v>
      </c>
      <c r="B34" s="141"/>
      <c r="C34" s="138">
        <f>B9+D9+J9+K9</f>
        <v>60539</v>
      </c>
      <c r="D34" s="141"/>
      <c r="E34" s="141"/>
      <c r="F34" s="141"/>
      <c r="G34" s="137"/>
      <c r="H34" s="137">
        <f>B14+D14+J14+K14</f>
        <v>41769</v>
      </c>
      <c r="I34" s="136"/>
      <c r="J34" s="135">
        <f t="shared" si="3"/>
        <v>102308</v>
      </c>
      <c r="K34" s="134">
        <f>IF(J34=0,0,((J34/J40)))</f>
        <v>7.155351301675536E-2</v>
      </c>
      <c r="L34" s="132">
        <f>B16+B17+D16+D17+J16+J17+K16+K17</f>
        <v>1016</v>
      </c>
      <c r="M34" s="133">
        <f t="shared" si="4"/>
        <v>5.9397836889798307E-2</v>
      </c>
      <c r="N34" s="132">
        <f>B18+D18+J18+K18</f>
        <v>875</v>
      </c>
      <c r="O34" s="131">
        <f t="shared" si="5"/>
        <v>5.1202527941950959E-2</v>
      </c>
      <c r="P34" s="140">
        <f>B20+D20+J20+K20</f>
        <v>3358</v>
      </c>
      <c r="Q34" s="129">
        <f t="shared" si="6"/>
        <v>107557</v>
      </c>
      <c r="R34" s="128">
        <f t="shared" si="7"/>
        <v>7.1563448129025389E-2</v>
      </c>
      <c r="S34" s="1"/>
      <c r="T34" s="1"/>
    </row>
    <row r="35" spans="1:20" s="104" customFormat="1" ht="20.25" customHeight="1" x14ac:dyDescent="0.3">
      <c r="A35" s="139" t="s">
        <v>65</v>
      </c>
      <c r="B35" s="141"/>
      <c r="C35" s="141"/>
      <c r="D35" s="141"/>
      <c r="E35" s="141"/>
      <c r="F35" s="141"/>
      <c r="G35" s="137"/>
      <c r="H35" s="137">
        <f>O14</f>
        <v>26537</v>
      </c>
      <c r="I35" s="136">
        <f>O15</f>
        <v>16179</v>
      </c>
      <c r="J35" s="135">
        <f t="shared" si="3"/>
        <v>42716</v>
      </c>
      <c r="K35" s="134">
        <f>IF(J35=0,0,((J35/J40)))</f>
        <v>2.9875277221954509E-2</v>
      </c>
      <c r="L35" s="132">
        <f>O16+O17</f>
        <v>395</v>
      </c>
      <c r="M35" s="133">
        <f t="shared" si="4"/>
        <v>2.30926629640456E-2</v>
      </c>
      <c r="N35" s="132">
        <f>O18</f>
        <v>358</v>
      </c>
      <c r="O35" s="131">
        <f t="shared" si="5"/>
        <v>2.0949148575106793E-2</v>
      </c>
      <c r="P35" s="140">
        <f>O20</f>
        <v>1849</v>
      </c>
      <c r="Q35" s="129">
        <f t="shared" si="6"/>
        <v>45318</v>
      </c>
      <c r="R35" s="128">
        <f t="shared" si="7"/>
        <v>3.0152499068504816E-2</v>
      </c>
      <c r="S35" s="1"/>
      <c r="T35" s="1"/>
    </row>
    <row r="36" spans="1:20" s="104" customFormat="1" ht="20.25" customHeight="1" x14ac:dyDescent="0.3">
      <c r="A36" s="139" t="s">
        <v>64</v>
      </c>
      <c r="B36" s="141"/>
      <c r="C36" s="138">
        <f>E9+M9</f>
        <v>35656</v>
      </c>
      <c r="D36" s="141"/>
      <c r="E36" s="141"/>
      <c r="F36" s="141"/>
      <c r="G36" s="137"/>
      <c r="H36" s="137"/>
      <c r="I36" s="136">
        <f>E15+M15</f>
        <v>28225</v>
      </c>
      <c r="J36" s="135">
        <f t="shared" si="3"/>
        <v>63881</v>
      </c>
      <c r="K36" s="134">
        <f>IF(J36=0,0,((J36/J40)))</f>
        <v>4.4677932957572712E-2</v>
      </c>
      <c r="L36" s="132">
        <f>E16+E17+M16+M17</f>
        <v>671</v>
      </c>
      <c r="M36" s="133">
        <f t="shared" si="4"/>
        <v>3.9228295819935692E-2</v>
      </c>
      <c r="N36" s="132">
        <f>E18+M18</f>
        <v>1078</v>
      </c>
      <c r="O36" s="131">
        <f t="shared" si="5"/>
        <v>6.3081514424483592E-2</v>
      </c>
      <c r="P36" s="140">
        <f>E20+M21</f>
        <v>1353</v>
      </c>
      <c r="Q36" s="129">
        <f t="shared" si="6"/>
        <v>66983</v>
      </c>
      <c r="R36" s="128">
        <f t="shared" si="7"/>
        <v>4.4567387022941399E-2</v>
      </c>
      <c r="S36" s="1"/>
      <c r="T36" s="1"/>
    </row>
    <row r="37" spans="1:20" s="104" customFormat="1" ht="20.25" customHeight="1" x14ac:dyDescent="0.3">
      <c r="A37" s="139" t="s">
        <v>63</v>
      </c>
      <c r="B37" s="138">
        <f>L8</f>
        <v>25412</v>
      </c>
      <c r="C37" s="138">
        <f>L9</f>
        <v>44229</v>
      </c>
      <c r="D37" s="141"/>
      <c r="E37" s="141"/>
      <c r="F37" s="138">
        <f>L12</f>
        <v>39208</v>
      </c>
      <c r="G37" s="137"/>
      <c r="H37" s="137">
        <f>L14+N14</f>
        <v>84041</v>
      </c>
      <c r="I37" s="136">
        <f>L15+N15</f>
        <v>52589</v>
      </c>
      <c r="J37" s="135">
        <f t="shared" si="3"/>
        <v>245479</v>
      </c>
      <c r="K37" s="134">
        <f>IF(J37=0,0,((J37/J40)))</f>
        <v>0.17168632777339102</v>
      </c>
      <c r="L37" s="132">
        <f>L16+L17+N16+N17</f>
        <v>3226</v>
      </c>
      <c r="M37" s="133">
        <f t="shared" si="4"/>
        <v>0.18859982461268635</v>
      </c>
      <c r="N37" s="132">
        <f>L18+N18</f>
        <v>3029</v>
      </c>
      <c r="O37" s="131">
        <f t="shared" si="5"/>
        <v>0.17724852244133654</v>
      </c>
      <c r="P37" s="140">
        <f>L21+N21</f>
        <v>10678</v>
      </c>
      <c r="Q37" s="129">
        <f t="shared" si="6"/>
        <v>262412</v>
      </c>
      <c r="R37" s="128">
        <f t="shared" si="7"/>
        <v>0.17459679565657105</v>
      </c>
      <c r="S37" s="1"/>
      <c r="T37" s="1"/>
    </row>
    <row r="38" spans="1:20" s="104" customFormat="1" ht="20.25" customHeight="1" x14ac:dyDescent="0.3">
      <c r="A38" s="139" t="s">
        <v>62</v>
      </c>
      <c r="B38" s="138">
        <f>I8</f>
        <v>81154</v>
      </c>
      <c r="C38" s="138">
        <f>I9</f>
        <v>94071</v>
      </c>
      <c r="D38" s="138">
        <f>I10</f>
        <v>63343</v>
      </c>
      <c r="E38" s="138">
        <f>I11</f>
        <v>84391</v>
      </c>
      <c r="F38" s="138">
        <f>I12</f>
        <v>303954</v>
      </c>
      <c r="G38" s="137">
        <f>I13</f>
        <v>57777</v>
      </c>
      <c r="H38" s="137">
        <f>I14</f>
        <v>176726</v>
      </c>
      <c r="I38" s="136"/>
      <c r="J38" s="135">
        <f t="shared" si="3"/>
        <v>861416</v>
      </c>
      <c r="K38" s="134">
        <f>IF(J38=0,0,((J38/J40)))</f>
        <v>0.60246843813622919</v>
      </c>
      <c r="L38" s="132">
        <f>I16+I17</f>
        <v>10506</v>
      </c>
      <c r="M38" s="133">
        <f t="shared" si="4"/>
        <v>0.61420637240572928</v>
      </c>
      <c r="N38" s="132">
        <f>I18</f>
        <v>11093</v>
      </c>
      <c r="O38" s="131">
        <f t="shared" si="5"/>
        <v>0.64913101995435663</v>
      </c>
      <c r="P38" s="130">
        <f>I19</f>
        <v>19914</v>
      </c>
      <c r="Q38" s="129">
        <f t="shared" si="6"/>
        <v>902929</v>
      </c>
      <c r="R38" s="128">
        <f t="shared" si="7"/>
        <v>0.60076715281843829</v>
      </c>
      <c r="S38" s="1"/>
      <c r="T38" s="1"/>
    </row>
    <row r="39" spans="1:20" s="104" customFormat="1" ht="20.25" customHeight="1" thickBot="1" x14ac:dyDescent="0.35">
      <c r="A39" s="127" t="s">
        <v>61</v>
      </c>
      <c r="B39" s="126"/>
      <c r="C39" s="126"/>
      <c r="D39" s="126"/>
      <c r="E39" s="126"/>
      <c r="F39" s="125"/>
      <c r="G39" s="123"/>
      <c r="H39" s="123">
        <f>C14+F14+G14</f>
        <v>22784</v>
      </c>
      <c r="I39" s="124">
        <f>C15+F15+G15</f>
        <v>20878</v>
      </c>
      <c r="J39" s="123">
        <f t="shared" si="3"/>
        <v>43662</v>
      </c>
      <c r="K39" s="121">
        <f>IF(J39=0,0,((J39/J40)))</f>
        <v>3.0536903129154833E-2</v>
      </c>
      <c r="L39" s="122">
        <f>C16+C17+F16+F17+G16+G17</f>
        <v>445</v>
      </c>
      <c r="M39" s="121">
        <f t="shared" si="4"/>
        <v>2.6015784858228589E-2</v>
      </c>
      <c r="N39" s="122">
        <f>C18+F18+G18</f>
        <v>322</v>
      </c>
      <c r="O39" s="121">
        <f t="shared" si="5"/>
        <v>1.8842530282637954E-2</v>
      </c>
      <c r="P39" s="120">
        <f>C21+F21+G21</f>
        <v>903</v>
      </c>
      <c r="Q39" s="119">
        <f t="shared" si="6"/>
        <v>45332</v>
      </c>
      <c r="R39" s="118">
        <f t="shared" si="7"/>
        <v>3.0161814020333209E-2</v>
      </c>
      <c r="S39" s="1"/>
      <c r="T39" s="1"/>
    </row>
    <row r="40" spans="1:20" s="104" customFormat="1" ht="20.25" customHeight="1" thickTop="1" thickBot="1" x14ac:dyDescent="0.35">
      <c r="A40" s="117" t="s">
        <v>60</v>
      </c>
      <c r="B40" s="116">
        <f t="shared" ref="B40:I40" si="8">SUM(B33:B39)</f>
        <v>106566</v>
      </c>
      <c r="C40" s="116">
        <f t="shared" si="8"/>
        <v>234495</v>
      </c>
      <c r="D40" s="116">
        <f t="shared" si="8"/>
        <v>63343</v>
      </c>
      <c r="E40" s="116">
        <f t="shared" si="8"/>
        <v>84391</v>
      </c>
      <c r="F40" s="116">
        <f t="shared" si="8"/>
        <v>343162</v>
      </c>
      <c r="G40" s="115">
        <f t="shared" si="8"/>
        <v>57777</v>
      </c>
      <c r="H40" s="113">
        <f t="shared" si="8"/>
        <v>404511</v>
      </c>
      <c r="I40" s="114">
        <f t="shared" si="8"/>
        <v>135566</v>
      </c>
      <c r="J40" s="113">
        <f t="shared" si="3"/>
        <v>1429811</v>
      </c>
      <c r="K40" s="112">
        <f t="shared" ref="K40:P40" si="9">SUM(K33:K39)</f>
        <v>1</v>
      </c>
      <c r="L40" s="111">
        <f t="shared" si="9"/>
        <v>17105</v>
      </c>
      <c r="M40" s="109">
        <f t="shared" si="9"/>
        <v>1</v>
      </c>
      <c r="N40" s="110">
        <f t="shared" si="9"/>
        <v>17089</v>
      </c>
      <c r="O40" s="109">
        <f t="shared" si="9"/>
        <v>1</v>
      </c>
      <c r="P40" s="108">
        <f t="shared" si="9"/>
        <v>38955</v>
      </c>
      <c r="Q40" s="107">
        <f t="shared" si="6"/>
        <v>1502960</v>
      </c>
      <c r="R40" s="106">
        <f>SUM(R33:R39)</f>
        <v>1</v>
      </c>
      <c r="S40" s="1"/>
      <c r="T40" s="1"/>
    </row>
    <row r="41" spans="1:20" s="104" customFormat="1" ht="20.100000000000001" customHeight="1" x14ac:dyDescent="0.3">
      <c r="A41" s="102"/>
      <c r="B41" s="105"/>
      <c r="C41" s="105"/>
      <c r="D41"/>
      <c r="E41"/>
      <c r="F41"/>
      <c r="G41"/>
      <c r="H41"/>
      <c r="I41"/>
      <c r="J41"/>
      <c r="K41"/>
      <c r="L41"/>
      <c r="M41"/>
      <c r="N41"/>
      <c r="O41"/>
      <c r="P41"/>
      <c r="Q41"/>
      <c r="R41"/>
      <c r="S41" s="1"/>
      <c r="T41" s="1"/>
    </row>
    <row r="42" spans="1:20" ht="20.100000000000001" customHeight="1" x14ac:dyDescent="0.3">
      <c r="A42" s="102"/>
      <c r="B42" s="97"/>
      <c r="C42" s="97"/>
    </row>
    <row r="43" spans="1:20" ht="20.100000000000001" customHeight="1" x14ac:dyDescent="0.3">
      <c r="A43" s="102"/>
      <c r="B43" s="97"/>
      <c r="C43" s="97"/>
    </row>
    <row r="44" spans="1:20" ht="20.100000000000001" customHeight="1" x14ac:dyDescent="0.3">
      <c r="A44" s="102"/>
      <c r="B44" s="97"/>
      <c r="C44" s="97"/>
    </row>
    <row r="45" spans="1:20" ht="20.100000000000001" customHeight="1" x14ac:dyDescent="0.3">
      <c r="A45" s="102"/>
      <c r="B45" s="97"/>
      <c r="C45" s="97"/>
    </row>
    <row r="46" spans="1:20" ht="20.100000000000001" customHeight="1" x14ac:dyDescent="0.3">
      <c r="B46" s="97"/>
      <c r="C46" s="97"/>
    </row>
    <row r="47" spans="1:20" ht="20.100000000000001" customHeight="1" x14ac:dyDescent="0.3">
      <c r="A47" s="104" t="s">
        <v>59</v>
      </c>
      <c r="B47" s="97"/>
      <c r="C47" s="97"/>
    </row>
    <row r="48" spans="1:20" ht="20.100000000000001" customHeight="1" x14ac:dyDescent="0.3">
      <c r="A48" s="104" t="s">
        <v>83</v>
      </c>
      <c r="B48" s="97"/>
      <c r="C48" s="97"/>
    </row>
    <row r="49" spans="1:20" ht="20.100000000000001" customHeight="1" x14ac:dyDescent="0.3">
      <c r="A49" s="102" t="s">
        <v>58</v>
      </c>
      <c r="B49" s="97"/>
      <c r="C49" s="97"/>
    </row>
    <row r="50" spans="1:20" ht="20.100000000000001" customHeight="1" x14ac:dyDescent="0.3">
      <c r="A50" s="102" t="s">
        <v>57</v>
      </c>
      <c r="B50" s="97"/>
      <c r="C50" s="97"/>
    </row>
    <row r="51" spans="1:20" ht="20.100000000000001" customHeight="1" x14ac:dyDescent="0.3">
      <c r="B51" s="97"/>
      <c r="C51" s="97"/>
      <c r="D51" s="97"/>
      <c r="E51" s="97"/>
      <c r="F51" s="97"/>
      <c r="G51" s="97"/>
      <c r="H51" s="101"/>
      <c r="I51" s="97"/>
      <c r="J51" s="97"/>
      <c r="K51" s="97"/>
      <c r="L51" s="97"/>
      <c r="M51" s="97"/>
      <c r="N51" s="97"/>
      <c r="O51" s="97"/>
      <c r="P51" s="97"/>
      <c r="Q51" s="97"/>
      <c r="S51" s="103" t="s">
        <v>56</v>
      </c>
    </row>
    <row r="52" spans="1:20" ht="20.100000000000001" customHeight="1" x14ac:dyDescent="0.3">
      <c r="A52" s="160" t="s">
        <v>55</v>
      </c>
      <c r="B52" s="160"/>
      <c r="C52" s="160"/>
      <c r="D52" s="160"/>
      <c r="E52" s="160"/>
      <c r="F52" s="160"/>
      <c r="G52" s="160"/>
      <c r="H52" s="160"/>
      <c r="I52" s="160"/>
      <c r="J52" s="160"/>
      <c r="K52" s="160"/>
      <c r="L52" s="160"/>
      <c r="M52" s="160"/>
      <c r="N52" s="160"/>
      <c r="O52" s="160"/>
      <c r="P52" s="160"/>
      <c r="Q52" s="160"/>
      <c r="R52" s="160"/>
    </row>
    <row r="53" spans="1:20" ht="20.25" customHeight="1" x14ac:dyDescent="0.3">
      <c r="A53" s="159" t="s">
        <v>54</v>
      </c>
      <c r="B53" s="159"/>
      <c r="C53" s="159"/>
      <c r="D53" s="159"/>
      <c r="E53" s="159"/>
      <c r="F53" s="159"/>
      <c r="G53" s="159"/>
      <c r="H53" s="159"/>
      <c r="I53" s="159"/>
      <c r="J53" s="159"/>
      <c r="K53" s="159"/>
      <c r="L53" s="159"/>
      <c r="M53" s="159"/>
      <c r="N53" s="159"/>
      <c r="O53" s="159"/>
      <c r="P53" s="159"/>
      <c r="Q53" s="159"/>
      <c r="R53" s="159"/>
    </row>
    <row r="54" spans="1:20" ht="20.25" customHeight="1" x14ac:dyDescent="0.3">
      <c r="A54" s="158" t="s">
        <v>88</v>
      </c>
      <c r="B54" s="158"/>
      <c r="C54" s="158"/>
      <c r="D54" s="158"/>
      <c r="E54" s="158"/>
      <c r="F54" s="158"/>
      <c r="G54" s="158"/>
      <c r="H54" s="158"/>
      <c r="I54" s="158"/>
      <c r="J54" s="158"/>
      <c r="K54" s="158"/>
      <c r="L54" s="158"/>
      <c r="M54" s="158"/>
      <c r="N54" s="158"/>
      <c r="O54" s="158"/>
      <c r="P54" s="158"/>
      <c r="Q54" s="158"/>
      <c r="R54" s="158"/>
    </row>
    <row r="55" spans="1:20" ht="20.25" customHeight="1" x14ac:dyDescent="0.3">
      <c r="A55" s="159" t="s">
        <v>52</v>
      </c>
      <c r="B55" s="159"/>
      <c r="C55" s="159"/>
      <c r="D55" s="159"/>
      <c r="E55" s="159"/>
      <c r="F55" s="159"/>
      <c r="G55" s="159"/>
      <c r="H55" s="159"/>
      <c r="I55" s="159"/>
      <c r="J55" s="159"/>
      <c r="K55" s="159"/>
      <c r="L55" s="159"/>
      <c r="M55" s="159"/>
      <c r="N55" s="159"/>
      <c r="O55" s="159"/>
      <c r="P55" s="159"/>
      <c r="Q55" s="159"/>
      <c r="R55" s="159"/>
    </row>
    <row r="56" spans="1:20" ht="20.25" customHeight="1" x14ac:dyDescent="0.3">
      <c r="A56" s="102"/>
      <c r="B56" s="97"/>
      <c r="C56" s="97"/>
      <c r="D56" s="97"/>
      <c r="E56" s="97"/>
      <c r="F56" s="97"/>
      <c r="G56" s="97"/>
      <c r="H56" s="101"/>
      <c r="I56" s="97"/>
      <c r="J56" s="97"/>
      <c r="K56" s="97"/>
      <c r="L56" s="97"/>
      <c r="M56" s="97"/>
      <c r="N56" s="97"/>
      <c r="O56" s="97"/>
      <c r="P56" s="97"/>
      <c r="Q56" s="97"/>
    </row>
    <row r="57" spans="1:20" ht="20.100000000000001" customHeight="1" x14ac:dyDescent="0.3">
      <c r="A57" s="102"/>
      <c r="B57" s="97"/>
      <c r="C57" s="97"/>
      <c r="D57" s="97"/>
      <c r="E57" s="97"/>
      <c r="F57" s="97"/>
      <c r="G57" s="97"/>
      <c r="H57" s="101"/>
      <c r="I57" s="97"/>
      <c r="J57" s="97"/>
      <c r="K57" s="97"/>
      <c r="L57" s="97"/>
      <c r="M57" s="97"/>
      <c r="N57" s="97"/>
      <c r="O57" s="97"/>
      <c r="P57" s="97"/>
      <c r="Q57" s="97"/>
    </row>
    <row r="58" spans="1:20" ht="20.100000000000001" customHeight="1" x14ac:dyDescent="0.3">
      <c r="A58" s="97"/>
      <c r="B58" s="53" t="s">
        <v>42</v>
      </c>
      <c r="C58" s="100"/>
      <c r="D58" s="97"/>
      <c r="E58" s="98"/>
      <c r="F58" s="98"/>
      <c r="G58" s="98"/>
      <c r="H58" s="99"/>
      <c r="I58" s="98"/>
      <c r="J58" s="98"/>
      <c r="K58" s="98"/>
      <c r="L58" s="98"/>
      <c r="M58" s="98"/>
      <c r="N58" s="98"/>
      <c r="O58" s="98"/>
      <c r="P58" s="97"/>
      <c r="Q58" s="97"/>
    </row>
    <row r="59" spans="1:20" ht="20.100000000000001" customHeight="1" x14ac:dyDescent="0.3">
      <c r="A59" s="49"/>
      <c r="B59" s="47">
        <v>1</v>
      </c>
      <c r="C59" s="47">
        <v>3</v>
      </c>
      <c r="D59" s="47">
        <v>5</v>
      </c>
      <c r="E59" s="47">
        <v>7</v>
      </c>
      <c r="F59" s="47">
        <v>9</v>
      </c>
      <c r="G59" s="48">
        <v>11</v>
      </c>
      <c r="H59" s="48">
        <v>29</v>
      </c>
      <c r="I59" s="48">
        <v>13</v>
      </c>
      <c r="J59" s="48">
        <v>15</v>
      </c>
      <c r="K59" s="48">
        <v>17</v>
      </c>
      <c r="L59" s="47">
        <v>19</v>
      </c>
      <c r="M59" s="47">
        <v>21</v>
      </c>
      <c r="N59" s="47">
        <v>23</v>
      </c>
      <c r="O59" s="47">
        <v>25</v>
      </c>
      <c r="P59" s="47">
        <v>27</v>
      </c>
      <c r="Q59" s="46" t="s">
        <v>51</v>
      </c>
      <c r="R59" s="96"/>
    </row>
    <row r="60" spans="1:20" ht="20.25" customHeight="1" x14ac:dyDescent="0.3">
      <c r="A60" s="44" t="s">
        <v>39</v>
      </c>
      <c r="B60" s="40" t="s">
        <v>38</v>
      </c>
      <c r="C60" s="40" t="s">
        <v>37</v>
      </c>
      <c r="D60" s="40" t="s">
        <v>36</v>
      </c>
      <c r="E60" s="40" t="s">
        <v>35</v>
      </c>
      <c r="F60" s="40" t="s">
        <v>34</v>
      </c>
      <c r="G60" s="40" t="s">
        <v>33</v>
      </c>
      <c r="H60" s="43" t="s">
        <v>32</v>
      </c>
      <c r="I60" s="40" t="s">
        <v>31</v>
      </c>
      <c r="J60" s="40" t="s">
        <v>30</v>
      </c>
      <c r="K60" s="40" t="s">
        <v>29</v>
      </c>
      <c r="L60" s="40" t="s">
        <v>28</v>
      </c>
      <c r="M60" s="40" t="s">
        <v>27</v>
      </c>
      <c r="N60" s="40" t="s">
        <v>26</v>
      </c>
      <c r="O60" s="40" t="s">
        <v>25</v>
      </c>
      <c r="P60" s="95" t="s">
        <v>24</v>
      </c>
      <c r="Q60" s="41" t="s">
        <v>23</v>
      </c>
      <c r="R60" s="94"/>
    </row>
    <row r="61" spans="1:20" ht="20.25" customHeight="1" x14ac:dyDescent="0.3">
      <c r="A61" s="31" t="s">
        <v>21</v>
      </c>
      <c r="B61" s="84"/>
      <c r="C61" s="84"/>
      <c r="D61" s="84"/>
      <c r="E61" s="84"/>
      <c r="F61" s="84"/>
      <c r="G61" s="84"/>
      <c r="H61" s="84"/>
      <c r="I61" s="84">
        <f t="shared" ref="I61:I67" si="10">(I8-I89)/I89</f>
        <v>1.5987080135708653E-2</v>
      </c>
      <c r="J61" s="84"/>
      <c r="K61" s="84"/>
      <c r="L61" s="84">
        <f>(L8-L89)/L89</f>
        <v>1.2430278884462151E-2</v>
      </c>
      <c r="M61" s="84"/>
      <c r="N61" s="84"/>
      <c r="O61" s="84"/>
      <c r="P61" s="89"/>
      <c r="Q61" s="86">
        <f t="shared" ref="Q61:Q74" si="11">(Q8-Q89)/Q89</f>
        <v>1.5136648980252817E-2</v>
      </c>
      <c r="R61" s="85"/>
      <c r="S61" s="61">
        <f t="shared" ref="S61:S72" si="12">Q8-Q89</f>
        <v>1589</v>
      </c>
      <c r="T61" s="65">
        <f t="shared" ref="T61:T72" si="13">Q61</f>
        <v>1.5136648980252817E-2</v>
      </c>
    </row>
    <row r="62" spans="1:20" ht="20.25" customHeight="1" x14ac:dyDescent="0.3">
      <c r="A62" s="31" t="s">
        <v>20</v>
      </c>
      <c r="B62" s="84">
        <f>(B9-B90)/B90</f>
        <v>3.8236201048411966E-2</v>
      </c>
      <c r="C62" s="84"/>
      <c r="D62" s="84">
        <f>(D9-D90)/D90</f>
        <v>2.4334442595673876E-2</v>
      </c>
      <c r="E62" s="84">
        <f>(E9-E90)/E90</f>
        <v>1.2629363269601825E-2</v>
      </c>
      <c r="F62" s="84"/>
      <c r="G62" s="84"/>
      <c r="H62" s="84"/>
      <c r="I62" s="84">
        <f t="shared" si="10"/>
        <v>1.4351951692904895E-2</v>
      </c>
      <c r="J62" s="84">
        <f>(J9-J90)/J90</f>
        <v>1.2058691252529796E-2</v>
      </c>
      <c r="K62" s="84">
        <f>(K9-K90)/K90</f>
        <v>1.9733285276626419E-2</v>
      </c>
      <c r="L62" s="84">
        <f>(L9-L90)/L90</f>
        <v>1.2336919203479057E-2</v>
      </c>
      <c r="M62" s="84">
        <f>(M9-M90)/M90</f>
        <v>1.4083073164110222E-2</v>
      </c>
      <c r="N62" s="84"/>
      <c r="O62" s="84"/>
      <c r="P62" s="89"/>
      <c r="Q62" s="86">
        <f t="shared" si="11"/>
        <v>1.4550127200041535E-2</v>
      </c>
      <c r="R62" s="85"/>
      <c r="S62" s="61">
        <f t="shared" si="12"/>
        <v>3363</v>
      </c>
      <c r="T62" s="65">
        <f t="shared" si="13"/>
        <v>1.4550127200041535E-2</v>
      </c>
    </row>
    <row r="63" spans="1:20" ht="20.25" customHeight="1" x14ac:dyDescent="0.3">
      <c r="A63" s="31" t="s">
        <v>19</v>
      </c>
      <c r="B63" s="91"/>
      <c r="C63" s="91"/>
      <c r="D63" s="91"/>
      <c r="E63" s="91"/>
      <c r="F63" s="91"/>
      <c r="G63" s="91"/>
      <c r="H63" s="91"/>
      <c r="I63" s="90">
        <f t="shared" si="10"/>
        <v>-2.8408642540363947E-4</v>
      </c>
      <c r="J63" s="91"/>
      <c r="K63" s="91"/>
      <c r="L63" s="91"/>
      <c r="M63" s="91"/>
      <c r="N63" s="91"/>
      <c r="O63" s="91"/>
      <c r="P63" s="93"/>
      <c r="Q63" s="86">
        <f t="shared" si="11"/>
        <v>-2.8408642540363947E-4</v>
      </c>
      <c r="R63" s="85"/>
      <c r="S63" s="61">
        <f t="shared" si="12"/>
        <v>-18</v>
      </c>
      <c r="T63" s="65">
        <f t="shared" si="13"/>
        <v>-2.8408642540363947E-4</v>
      </c>
    </row>
    <row r="64" spans="1:20" ht="20.25" customHeight="1" x14ac:dyDescent="0.3">
      <c r="A64" s="31" t="s">
        <v>18</v>
      </c>
      <c r="B64" s="91"/>
      <c r="C64" s="91"/>
      <c r="D64" s="91"/>
      <c r="E64" s="91"/>
      <c r="F64" s="91"/>
      <c r="G64" s="91"/>
      <c r="H64" s="91"/>
      <c r="I64" s="90">
        <f t="shared" si="10"/>
        <v>7.9546133174081823E-3</v>
      </c>
      <c r="J64" s="91"/>
      <c r="K64" s="91"/>
      <c r="L64" s="91"/>
      <c r="M64" s="91"/>
      <c r="N64" s="91"/>
      <c r="O64" s="91"/>
      <c r="P64" s="93"/>
      <c r="Q64" s="86">
        <f t="shared" si="11"/>
        <v>7.9546133174081823E-3</v>
      </c>
      <c r="R64" s="85"/>
      <c r="S64" s="61">
        <f t="shared" si="12"/>
        <v>666</v>
      </c>
      <c r="T64" s="65">
        <f t="shared" si="13"/>
        <v>7.9546133174081823E-3</v>
      </c>
    </row>
    <row r="65" spans="1:20" ht="20.25" customHeight="1" x14ac:dyDescent="0.3">
      <c r="A65" s="31" t="s">
        <v>17</v>
      </c>
      <c r="B65" s="91"/>
      <c r="C65" s="91"/>
      <c r="D65" s="91"/>
      <c r="E65" s="91"/>
      <c r="F65" s="91"/>
      <c r="G65" s="91"/>
      <c r="H65" s="91"/>
      <c r="I65" s="90">
        <f t="shared" si="10"/>
        <v>1.3413085009552198E-2</v>
      </c>
      <c r="J65" s="91"/>
      <c r="K65" s="91"/>
      <c r="L65" s="90">
        <f>(L12-L93)/L93</f>
        <v>7.3221488580016954E-3</v>
      </c>
      <c r="M65" s="91"/>
      <c r="N65" s="91"/>
      <c r="O65" s="91"/>
      <c r="P65" s="93"/>
      <c r="Q65" s="86">
        <f t="shared" si="11"/>
        <v>1.2713440006610517E-2</v>
      </c>
      <c r="R65" s="85"/>
      <c r="S65" s="61">
        <f t="shared" si="12"/>
        <v>4308</v>
      </c>
      <c r="T65" s="65">
        <f t="shared" si="13"/>
        <v>1.2713440006610517E-2</v>
      </c>
    </row>
    <row r="66" spans="1:20" ht="20.25" customHeight="1" x14ac:dyDescent="0.3">
      <c r="A66" s="31" t="s">
        <v>16</v>
      </c>
      <c r="B66" s="91"/>
      <c r="C66" s="91"/>
      <c r="D66" s="91"/>
      <c r="E66" s="91"/>
      <c r="F66" s="91"/>
      <c r="G66" s="91"/>
      <c r="H66" s="91"/>
      <c r="I66" s="90">
        <f t="shared" si="10"/>
        <v>-9.3786434400932716E-3</v>
      </c>
      <c r="J66" s="91"/>
      <c r="K66" s="91"/>
      <c r="L66" s="91"/>
      <c r="M66" s="91"/>
      <c r="N66" s="91"/>
      <c r="O66" s="91"/>
      <c r="P66" s="93"/>
      <c r="Q66" s="86">
        <f t="shared" si="11"/>
        <v>-9.3786434400932716E-3</v>
      </c>
      <c r="R66" s="85"/>
      <c r="S66" s="61">
        <f t="shared" si="12"/>
        <v>-547</v>
      </c>
      <c r="T66" s="65">
        <f t="shared" si="13"/>
        <v>-9.3786434400932716E-3</v>
      </c>
    </row>
    <row r="67" spans="1:20" ht="20.25" customHeight="1" x14ac:dyDescent="0.3">
      <c r="A67" s="31" t="s">
        <v>15</v>
      </c>
      <c r="B67" s="90">
        <f>(B14-B95)/B95</f>
        <v>2.668962548428756E-2</v>
      </c>
      <c r="C67" s="90">
        <f>(C14-C95)/C95</f>
        <v>1.257071024512885E-2</v>
      </c>
      <c r="D67" s="90">
        <f>(D14-D95)/D95</f>
        <v>1.3858424725822532E-2</v>
      </c>
      <c r="E67" s="91"/>
      <c r="F67" s="90">
        <f t="shared" ref="F67:H69" si="14">(F14-F95)/F95</f>
        <v>1.2947853848882583E-2</v>
      </c>
      <c r="G67" s="90">
        <f t="shared" si="14"/>
        <v>7.3221757322175732E-3</v>
      </c>
      <c r="H67" s="90">
        <f t="shared" si="14"/>
        <v>2.2159690467815688E-2</v>
      </c>
      <c r="I67" s="90">
        <f t="shared" si="10"/>
        <v>1.5894367128264381E-2</v>
      </c>
      <c r="J67" s="90">
        <f>(J14-J95)/J95</f>
        <v>1.2001297437560817E-2</v>
      </c>
      <c r="K67" s="90">
        <f>(K14-K95)/K95</f>
        <v>1.3745704467353952E-2</v>
      </c>
      <c r="L67" s="90">
        <f>(L14-L95)/L95</f>
        <v>1.3608224931140745E-2</v>
      </c>
      <c r="M67" s="91"/>
      <c r="N67" s="90">
        <f t="shared" ref="N67:P69" si="15">(N14-N95)/N95</f>
        <v>3.7232392181197642E-3</v>
      </c>
      <c r="O67" s="90">
        <f t="shared" si="15"/>
        <v>1.5459380859449737E-2</v>
      </c>
      <c r="P67" s="92">
        <f t="shared" si="15"/>
        <v>1.2063879564642457E-2</v>
      </c>
      <c r="Q67" s="86">
        <f t="shared" si="11"/>
        <v>1.428994112514167E-2</v>
      </c>
      <c r="R67" s="85"/>
      <c r="S67" s="61">
        <f t="shared" si="12"/>
        <v>5699</v>
      </c>
      <c r="T67" s="65">
        <f t="shared" si="13"/>
        <v>1.428994112514167E-2</v>
      </c>
    </row>
    <row r="68" spans="1:20" ht="20.25" customHeight="1" x14ac:dyDescent="0.3">
      <c r="A68" s="31" t="s">
        <v>14</v>
      </c>
      <c r="B68" s="91"/>
      <c r="C68" s="90">
        <f>(C15-C96)/C96</f>
        <v>8.787449870252418E-3</v>
      </c>
      <c r="D68" s="91"/>
      <c r="E68" s="90">
        <f>(E15-E96)/E96</f>
        <v>1.1976047904191617E-2</v>
      </c>
      <c r="F68" s="90">
        <f t="shared" si="14"/>
        <v>1.266624445851805E-3</v>
      </c>
      <c r="G68" s="90">
        <f t="shared" si="14"/>
        <v>3.2094594594594593E-2</v>
      </c>
      <c r="H68" s="90">
        <f t="shared" si="14"/>
        <v>5.2173913043478265E-3</v>
      </c>
      <c r="I68" s="91"/>
      <c r="J68" s="91"/>
      <c r="K68" s="91"/>
      <c r="L68" s="90">
        <f t="shared" ref="L68:M71" si="16">(L15-L96)/L96</f>
        <v>8.8755328814033134E-3</v>
      </c>
      <c r="M68" s="90">
        <f t="shared" si="16"/>
        <v>1.7632891794254257E-2</v>
      </c>
      <c r="N68" s="90">
        <f t="shared" si="15"/>
        <v>8.4754971205041833E-3</v>
      </c>
      <c r="O68" s="90">
        <f t="shared" si="15"/>
        <v>6.6575410652065705E-3</v>
      </c>
      <c r="P68" s="90">
        <f t="shared" si="15"/>
        <v>3.2757051865332119E-3</v>
      </c>
      <c r="Q68" s="86">
        <f t="shared" si="11"/>
        <v>9.3965928043840841E-3</v>
      </c>
      <c r="R68" s="85"/>
      <c r="S68" s="61">
        <f t="shared" si="12"/>
        <v>1262</v>
      </c>
      <c r="T68" s="65">
        <f t="shared" si="13"/>
        <v>9.3965928043840841E-3</v>
      </c>
    </row>
    <row r="69" spans="1:20" ht="20.25" customHeight="1" x14ac:dyDescent="0.3">
      <c r="A69" s="31" t="s">
        <v>50</v>
      </c>
      <c r="B69" s="84">
        <f>(B16-B97)/B97</f>
        <v>4.1666666666666664E-2</v>
      </c>
      <c r="C69" s="84">
        <f>(C16-C97)/C97</f>
        <v>5.7971014492753624E-3</v>
      </c>
      <c r="D69" s="84">
        <f>(D16-D97)/D97</f>
        <v>1.3636363636363636E-2</v>
      </c>
      <c r="E69" s="84">
        <f>(E16-E97)/E97</f>
        <v>-0.02</v>
      </c>
      <c r="F69" s="84">
        <f t="shared" si="14"/>
        <v>3.7974683544303799E-2</v>
      </c>
      <c r="G69" s="84">
        <f t="shared" si="14"/>
        <v>0</v>
      </c>
      <c r="H69" s="84">
        <f t="shared" si="14"/>
        <v>3.0303030303030304E-2</v>
      </c>
      <c r="I69" s="84">
        <f>(I16-I97)/I97</f>
        <v>2.8697149416491295E-3</v>
      </c>
      <c r="J69" s="84">
        <f>(J16-J97)/J97</f>
        <v>-1.7699115044247787E-2</v>
      </c>
      <c r="K69" s="84">
        <f>(K16-K97)/K97</f>
        <v>1.0526315789473684E-2</v>
      </c>
      <c r="L69" s="84">
        <f t="shared" si="16"/>
        <v>7.8525093888699212E-3</v>
      </c>
      <c r="M69" s="84">
        <f t="shared" si="16"/>
        <v>7.1684587813620072E-3</v>
      </c>
      <c r="N69" s="84">
        <f t="shared" si="15"/>
        <v>2.0576131687242798E-2</v>
      </c>
      <c r="O69" s="84">
        <f t="shared" si="15"/>
        <v>0</v>
      </c>
      <c r="P69" s="84">
        <f t="shared" si="15"/>
        <v>7.4441687344913151E-3</v>
      </c>
      <c r="Q69" s="86">
        <f t="shared" si="11"/>
        <v>4.2091534266065923E-3</v>
      </c>
      <c r="R69" s="85"/>
      <c r="S69" s="61">
        <f t="shared" si="12"/>
        <v>71</v>
      </c>
      <c r="T69" s="65">
        <f t="shared" si="13"/>
        <v>4.2091534266065923E-3</v>
      </c>
    </row>
    <row r="70" spans="1:20" ht="20.25" customHeight="1" x14ac:dyDescent="0.3">
      <c r="A70" s="31" t="s">
        <v>49</v>
      </c>
      <c r="B70" s="84">
        <f>(B17-B98)/B98</f>
        <v>-0.1</v>
      </c>
      <c r="C70" s="84"/>
      <c r="D70" s="84">
        <f>(D17-D98)/D98</f>
        <v>4.7619047619047616E-2</v>
      </c>
      <c r="E70" s="84"/>
      <c r="F70" s="84"/>
      <c r="G70" s="84"/>
      <c r="H70" s="84"/>
      <c r="I70" s="84">
        <f>(I17-I98)/I98</f>
        <v>0.1</v>
      </c>
      <c r="J70" s="84"/>
      <c r="K70" s="84">
        <f>(K17-K98)/K98</f>
        <v>4.6511627906976744E-2</v>
      </c>
      <c r="L70" s="84">
        <f t="shared" si="16"/>
        <v>0</v>
      </c>
      <c r="M70" s="84">
        <f t="shared" si="16"/>
        <v>0</v>
      </c>
      <c r="N70" s="84"/>
      <c r="O70" s="84">
        <f>IF(O98=0,0,((O17-O98)/O98))</f>
        <v>0</v>
      </c>
      <c r="P70" s="89"/>
      <c r="Q70" s="86">
        <f t="shared" si="11"/>
        <v>2.4691358024691357E-2</v>
      </c>
      <c r="R70" s="85"/>
      <c r="S70" s="61">
        <f t="shared" si="12"/>
        <v>4</v>
      </c>
      <c r="T70" s="65">
        <f t="shared" si="13"/>
        <v>2.4691358024691357E-2</v>
      </c>
    </row>
    <row r="71" spans="1:20" ht="20.25" customHeight="1" x14ac:dyDescent="0.3">
      <c r="A71" s="29" t="s">
        <v>11</v>
      </c>
      <c r="B71" s="88">
        <f>(B18-B99)/B99</f>
        <v>6.8181818181818177E-2</v>
      </c>
      <c r="C71" s="88">
        <f>(C18-C99)/C99</f>
        <v>3.9647577092511016E-2</v>
      </c>
      <c r="D71" s="88">
        <f>(D18-D99)/D99</f>
        <v>5.7851239669421489E-2</v>
      </c>
      <c r="E71" s="88">
        <f>(E18-E99)/E99</f>
        <v>4.3010752688172046E-2</v>
      </c>
      <c r="F71" s="88">
        <f>(F18-F99)/F99</f>
        <v>0.10526315789473684</v>
      </c>
      <c r="G71" s="88">
        <f>(G18-G99)/G99</f>
        <v>0</v>
      </c>
      <c r="H71" s="88">
        <f>(H18-H99)/H99</f>
        <v>0</v>
      </c>
      <c r="I71" s="88">
        <f>(I18-I99)/I99</f>
        <v>2.3150710201069912E-2</v>
      </c>
      <c r="J71" s="88">
        <f>(J18-J99)/J99</f>
        <v>-1.232394366197183E-2</v>
      </c>
      <c r="K71" s="88">
        <f>(K18-K99)/K99</f>
        <v>6.1068702290076333E-2</v>
      </c>
      <c r="L71" s="88">
        <f t="shared" si="16"/>
        <v>3.0354131534569982E-3</v>
      </c>
      <c r="M71" s="88">
        <f t="shared" si="16"/>
        <v>2.0429009193054137E-3</v>
      </c>
      <c r="N71" s="88">
        <f>(N18-N99)/N99</f>
        <v>3.7735849056603772E-2</v>
      </c>
      <c r="O71" s="88">
        <f>(O18-O99)/O99</f>
        <v>4.9853372434017593E-2</v>
      </c>
      <c r="P71" s="88">
        <f>(P18-P99)/P99</f>
        <v>5.0179211469534052E-2</v>
      </c>
      <c r="Q71" s="87">
        <f t="shared" si="11"/>
        <v>1.9508411884023386E-2</v>
      </c>
      <c r="R71" s="85"/>
      <c r="S71" s="61">
        <f t="shared" si="12"/>
        <v>327</v>
      </c>
      <c r="T71" s="65">
        <f t="shared" si="13"/>
        <v>1.9508411884023386E-2</v>
      </c>
    </row>
    <row r="72" spans="1:20" ht="20.25" customHeight="1" x14ac:dyDescent="0.3">
      <c r="A72" s="26" t="s">
        <v>48</v>
      </c>
      <c r="B72" s="84"/>
      <c r="C72" s="84"/>
      <c r="D72" s="84"/>
      <c r="E72" s="84"/>
      <c r="F72" s="84"/>
      <c r="G72" s="84"/>
      <c r="H72" s="84"/>
      <c r="I72" s="84">
        <f>(I19-I100)/I100</f>
        <v>9.121313469139556E-3</v>
      </c>
      <c r="J72" s="84"/>
      <c r="K72" s="84"/>
      <c r="L72" s="84"/>
      <c r="M72" s="84"/>
      <c r="N72" s="84"/>
      <c r="O72" s="84"/>
      <c r="P72" s="84"/>
      <c r="Q72" s="87">
        <f t="shared" si="11"/>
        <v>9.121313469139556E-3</v>
      </c>
      <c r="R72" s="85"/>
      <c r="S72" s="61">
        <f t="shared" si="12"/>
        <v>180</v>
      </c>
      <c r="T72" s="65">
        <f t="shared" si="13"/>
        <v>9.121313469139556E-3</v>
      </c>
    </row>
    <row r="73" spans="1:20" ht="20.25" customHeight="1" x14ac:dyDescent="0.3">
      <c r="A73" s="26" t="s">
        <v>86</v>
      </c>
      <c r="B73" s="84">
        <f t="shared" ref="B73:E73" si="17">(B20-B101)/B101</f>
        <v>-1.015228426395939E-2</v>
      </c>
      <c r="C73" s="84"/>
      <c r="D73" s="84">
        <f t="shared" si="17"/>
        <v>6.8493150684931503E-3</v>
      </c>
      <c r="E73" s="84">
        <f t="shared" si="17"/>
        <v>-2.881844380403458E-3</v>
      </c>
      <c r="F73" s="84"/>
      <c r="G73" s="84"/>
      <c r="H73" s="84"/>
      <c r="I73" s="84"/>
      <c r="J73" s="84">
        <f t="shared" ref="J73:O73" si="18">(J20-J101)/J101</f>
        <v>-3.6784025223331584E-3</v>
      </c>
      <c r="K73" s="84">
        <f t="shared" si="18"/>
        <v>7.575757575757576E-3</v>
      </c>
      <c r="L73" s="84"/>
      <c r="M73" s="84"/>
      <c r="N73" s="84"/>
      <c r="O73" s="84">
        <f t="shared" si="18"/>
        <v>3.2555615843733042E-3</v>
      </c>
      <c r="P73" s="84"/>
      <c r="Q73" s="87">
        <f t="shared" si="11"/>
        <v>9.0122566690699346E-4</v>
      </c>
      <c r="R73" s="81"/>
      <c r="S73" s="61"/>
      <c r="T73" s="65"/>
    </row>
    <row r="74" spans="1:20" ht="20.25" customHeight="1" thickBot="1" x14ac:dyDescent="0.35">
      <c r="A74" s="26" t="s">
        <v>87</v>
      </c>
      <c r="B74" s="84"/>
      <c r="C74" s="84">
        <f t="shared" ref="C74:P75" si="19">(C21-C102)/C102</f>
        <v>2.8089887640449437E-3</v>
      </c>
      <c r="D74" s="84"/>
      <c r="E74" s="84"/>
      <c r="F74" s="84">
        <f t="shared" si="19"/>
        <v>1.2048192771084338E-2</v>
      </c>
      <c r="G74" s="84">
        <f t="shared" si="19"/>
        <v>-4.5454545454545456E-2</v>
      </c>
      <c r="H74" s="84">
        <f t="shared" si="19"/>
        <v>-5.7971014492753624E-2</v>
      </c>
      <c r="I74" s="84"/>
      <c r="J74" s="84"/>
      <c r="K74" s="84"/>
      <c r="L74" s="84">
        <f t="shared" ref="L74:P74" si="20">(L21-L102)/L102</f>
        <v>-7.6190476190476193E-4</v>
      </c>
      <c r="M74" s="84">
        <f t="shared" si="20"/>
        <v>-6.9033530571992107E-3</v>
      </c>
      <c r="N74" s="84">
        <f t="shared" si="20"/>
        <v>-1.0638297872340425E-2</v>
      </c>
      <c r="O74" s="84"/>
      <c r="P74" s="84">
        <f t="shared" si="20"/>
        <v>-4.7675804529201428E-3</v>
      </c>
      <c r="Q74" s="87">
        <f t="shared" si="11"/>
        <v>-1.6284233900814211E-3</v>
      </c>
      <c r="R74" s="77"/>
      <c r="S74" s="61"/>
      <c r="T74" s="65"/>
    </row>
    <row r="75" spans="1:20" ht="20.25" customHeight="1" thickTop="1" thickBot="1" x14ac:dyDescent="0.35">
      <c r="A75" s="20" t="s">
        <v>9</v>
      </c>
      <c r="B75" s="76">
        <f>(B22-B103)/B103</f>
        <v>3.1829787234042554E-2</v>
      </c>
      <c r="C75" s="76">
        <f t="shared" si="19"/>
        <v>1.0600292825768668E-2</v>
      </c>
      <c r="D75" s="76">
        <f t="shared" si="19"/>
        <v>1.8787032130642131E-2</v>
      </c>
      <c r="E75" s="76">
        <f t="shared" si="19"/>
        <v>1.1813953488372093E-2</v>
      </c>
      <c r="F75" s="76">
        <f t="shared" si="19"/>
        <v>9.8716683119447184E-3</v>
      </c>
      <c r="G75" s="76">
        <f t="shared" si="19"/>
        <v>1.5743073047858942E-2</v>
      </c>
      <c r="H75" s="76">
        <f t="shared" si="19"/>
        <v>1.5957446808510637E-2</v>
      </c>
      <c r="I75" s="76">
        <f t="shared" si="19"/>
        <v>1.1153802651603806E-2</v>
      </c>
      <c r="J75" s="76">
        <f t="shared" si="19"/>
        <v>1.1085219707057257E-2</v>
      </c>
      <c r="K75" s="76">
        <f t="shared" si="19"/>
        <v>1.7389047495458086E-2</v>
      </c>
      <c r="L75" s="76">
        <f t="shared" si="19"/>
        <v>1.0561651927220693E-2</v>
      </c>
      <c r="M75" s="76">
        <f t="shared" si="19"/>
        <v>1.4905394160848016E-2</v>
      </c>
      <c r="N75" s="76">
        <f t="shared" si="19"/>
        <v>6.1479644554660057E-3</v>
      </c>
      <c r="O75" s="76">
        <f t="shared" si="19"/>
        <v>1.192390139335477E-2</v>
      </c>
      <c r="P75" s="76">
        <f t="shared" si="19"/>
        <v>9.8129181220768455E-3</v>
      </c>
      <c r="Q75" s="74">
        <f>(Q22-Q103)/Q103</f>
        <v>1.1363506368798841E-2</v>
      </c>
      <c r="R75" s="73"/>
      <c r="S75" s="61">
        <f>Q22-Q101</f>
        <v>1497412</v>
      </c>
      <c r="T75" s="65">
        <f>Q75</f>
        <v>1.1363506368798841E-2</v>
      </c>
    </row>
    <row r="76" spans="1:20" ht="20.25" customHeight="1" x14ac:dyDescent="0.3">
      <c r="A76" s="11" t="s">
        <v>8</v>
      </c>
      <c r="B76" s="72" t="s">
        <v>7</v>
      </c>
      <c r="C76" s="71">
        <f>(C23-C104)/C104</f>
        <v>1.0333276069403883E-2</v>
      </c>
      <c r="D76" s="69" t="s">
        <v>6</v>
      </c>
      <c r="E76" s="71">
        <f>(E23-E104)/E104</f>
        <v>-1.7586529466791394E-2</v>
      </c>
      <c r="F76" s="70" t="s">
        <v>5</v>
      </c>
      <c r="G76" s="68">
        <f>(G23-G104)/G104</f>
        <v>1.0837266212200665E-2</v>
      </c>
      <c r="H76" s="69" t="s">
        <v>4</v>
      </c>
      <c r="I76" s="68">
        <f>(I23-I104)/I104</f>
        <v>6.5912884850362263E-3</v>
      </c>
      <c r="M76" s="69"/>
      <c r="N76" s="70"/>
      <c r="O76" s="69" t="s">
        <v>3</v>
      </c>
      <c r="P76" s="68">
        <f>(P23-P104)/P104</f>
        <v>-1.2914890869172155E-4</v>
      </c>
      <c r="Q76" s="67">
        <f>(Q23-Q104)/Q104</f>
        <v>6.6549948648667277E-3</v>
      </c>
      <c r="S76" s="61">
        <f>Q23-Q102</f>
        <v>278579</v>
      </c>
      <c r="T76" s="65">
        <f>Q76</f>
        <v>6.6549948648667277E-3</v>
      </c>
    </row>
    <row r="77" spans="1:20" ht="20.25" customHeight="1" x14ac:dyDescent="0.3">
      <c r="A77" s="11" t="s">
        <v>2</v>
      </c>
      <c r="B77" s="59"/>
      <c r="C77" s="59"/>
      <c r="D77" s="56"/>
      <c r="E77" s="58"/>
      <c r="F77" s="56"/>
      <c r="G77" s="56"/>
      <c r="H77" s="57"/>
      <c r="I77" s="56"/>
      <c r="J77" s="56"/>
      <c r="K77" s="56"/>
      <c r="L77" s="56"/>
      <c r="M77" s="56"/>
      <c r="N77" s="56"/>
      <c r="O77" s="56"/>
      <c r="P77" s="56"/>
      <c r="Q77" s="66">
        <f>(Q24-Q105)/Q105</f>
        <v>1.0594342740330508E-2</v>
      </c>
      <c r="S77" s="61">
        <f>Q24-Q103</f>
        <v>308976</v>
      </c>
      <c r="T77" s="65">
        <f>Q77</f>
        <v>1.0594342740330508E-2</v>
      </c>
    </row>
    <row r="78" spans="1:20" ht="20.25" customHeight="1" x14ac:dyDescent="0.3">
      <c r="A78" s="11"/>
      <c r="B78" s="59"/>
      <c r="C78" s="64"/>
      <c r="D78" s="56"/>
      <c r="E78" s="58"/>
      <c r="F78" s="56"/>
      <c r="G78" s="56"/>
      <c r="H78" s="57"/>
      <c r="I78" s="63"/>
      <c r="J78" s="56"/>
      <c r="K78" s="56"/>
      <c r="L78" s="56"/>
      <c r="M78" s="56"/>
      <c r="N78" s="56"/>
      <c r="O78" s="56"/>
      <c r="P78" s="56"/>
      <c r="Q78" s="62"/>
      <c r="S78" s="61"/>
    </row>
    <row r="79" spans="1:20" ht="18.75" customHeight="1" x14ac:dyDescent="0.3">
      <c r="A79" s="11"/>
      <c r="B79" s="59"/>
      <c r="C79" s="59"/>
      <c r="D79" s="56"/>
      <c r="E79" s="58"/>
      <c r="F79" s="56"/>
      <c r="G79" s="56"/>
      <c r="H79" s="57"/>
      <c r="I79" s="56"/>
      <c r="J79" s="56"/>
      <c r="K79" s="56"/>
      <c r="L79" s="56"/>
      <c r="M79" s="56"/>
      <c r="N79" s="56"/>
      <c r="O79" s="56"/>
      <c r="P79" s="56"/>
      <c r="Q79" s="60">
        <f>Q24-Q103</f>
        <v>308976</v>
      </c>
    </row>
    <row r="80" spans="1:20" ht="20.25" customHeight="1" x14ac:dyDescent="0.3">
      <c r="A80" s="11"/>
      <c r="B80" s="59"/>
      <c r="C80" s="59"/>
      <c r="D80" s="56"/>
      <c r="E80" s="58"/>
      <c r="F80" s="56"/>
      <c r="G80" s="56"/>
      <c r="H80" s="57"/>
      <c r="I80" s="56"/>
      <c r="J80" s="56"/>
      <c r="K80" s="56"/>
      <c r="L80" s="56"/>
      <c r="M80" s="56"/>
      <c r="N80" s="56"/>
      <c r="O80" s="56"/>
      <c r="P80" s="56"/>
      <c r="Q80" s="55"/>
    </row>
    <row r="81" spans="1:18" s="1" customFormat="1" ht="20.25" customHeight="1" x14ac:dyDescent="0.3">
      <c r="A81" s="11"/>
      <c r="B81" s="59"/>
      <c r="C81" s="59"/>
      <c r="D81" s="56"/>
      <c r="E81" s="58"/>
      <c r="F81" s="56"/>
      <c r="G81" s="56"/>
      <c r="H81" s="57"/>
      <c r="I81" s="56"/>
      <c r="J81" s="56"/>
      <c r="K81" s="56"/>
      <c r="L81" s="56"/>
      <c r="M81" s="56"/>
      <c r="N81" s="56"/>
      <c r="O81" s="56"/>
      <c r="P81" s="56"/>
      <c r="Q81" s="55"/>
      <c r="R81"/>
    </row>
    <row r="82" spans="1:18" s="1" customFormat="1" ht="20.25" customHeight="1" x14ac:dyDescent="0.3">
      <c r="A82" s="160" t="s">
        <v>44</v>
      </c>
      <c r="B82" s="160"/>
      <c r="C82" s="160"/>
      <c r="D82" s="160"/>
      <c r="E82" s="160"/>
      <c r="F82" s="160"/>
      <c r="G82" s="160"/>
      <c r="H82" s="160"/>
      <c r="I82" s="160"/>
      <c r="J82" s="160"/>
      <c r="K82" s="160"/>
      <c r="L82" s="160"/>
      <c r="M82" s="160"/>
      <c r="N82" s="160"/>
      <c r="O82" s="160"/>
      <c r="P82" s="160"/>
      <c r="Q82" s="160"/>
      <c r="R82" s="160"/>
    </row>
    <row r="83" spans="1:18" s="1" customFormat="1" ht="20.25" customHeight="1" x14ac:dyDescent="0.3">
      <c r="A83" s="161">
        <v>42309</v>
      </c>
      <c r="B83" s="161"/>
      <c r="C83" s="161"/>
      <c r="D83" s="161"/>
      <c r="E83" s="161"/>
      <c r="F83" s="161"/>
      <c r="G83" s="161"/>
      <c r="H83" s="161"/>
      <c r="I83" s="161"/>
      <c r="J83" s="161"/>
      <c r="K83" s="161"/>
      <c r="L83" s="161"/>
      <c r="M83" s="161"/>
      <c r="N83" s="161"/>
      <c r="O83" s="161"/>
      <c r="P83" s="161"/>
      <c r="Q83" s="161"/>
      <c r="R83" s="161"/>
    </row>
    <row r="84" spans="1:18" s="1" customFormat="1" ht="20.25" customHeight="1" x14ac:dyDescent="0.3">
      <c r="A84" s="159" t="s">
        <v>43</v>
      </c>
      <c r="B84" s="159"/>
      <c r="C84" s="159"/>
      <c r="D84" s="159"/>
      <c r="E84" s="159"/>
      <c r="F84" s="159"/>
      <c r="G84" s="159"/>
      <c r="H84" s="159"/>
      <c r="I84" s="159"/>
      <c r="J84" s="159"/>
      <c r="K84" s="159"/>
      <c r="L84" s="159"/>
      <c r="M84" s="159"/>
      <c r="N84" s="159"/>
      <c r="O84" s="159"/>
      <c r="P84" s="159"/>
      <c r="Q84" s="159"/>
      <c r="R84" s="159"/>
    </row>
    <row r="85" spans="1:18" s="1" customFormat="1" ht="20.25" customHeight="1" x14ac:dyDescent="0.3">
      <c r="A85" s="156"/>
      <c r="B85" s="156"/>
      <c r="C85" s="156"/>
      <c r="D85" s="156"/>
      <c r="E85" s="156"/>
      <c r="F85" s="156"/>
      <c r="G85" s="156"/>
      <c r="H85" s="156"/>
      <c r="I85" s="156"/>
      <c r="J85" s="156"/>
      <c r="K85" s="156"/>
      <c r="L85" s="156"/>
      <c r="M85" s="156"/>
      <c r="N85" s="156"/>
      <c r="O85" s="156"/>
      <c r="P85" s="156"/>
      <c r="Q85" s="156"/>
      <c r="R85" s="156"/>
    </row>
    <row r="86" spans="1:18" s="1" customFormat="1" ht="20.25" customHeight="1" x14ac:dyDescent="0.3">
      <c r="A86" s="49"/>
      <c r="B86" s="53" t="s">
        <v>42</v>
      </c>
      <c r="C86" s="51"/>
      <c r="D86" s="49"/>
      <c r="E86" s="51"/>
      <c r="F86" s="51"/>
      <c r="G86" s="52"/>
      <c r="H86" s="52"/>
      <c r="I86" s="52"/>
      <c r="J86" s="52"/>
      <c r="K86" s="52"/>
      <c r="L86" s="51"/>
      <c r="M86" s="51"/>
      <c r="N86" s="51"/>
      <c r="O86" s="51"/>
      <c r="P86" s="49"/>
      <c r="Q86" s="50"/>
      <c r="R86"/>
    </row>
    <row r="87" spans="1:18" s="1" customFormat="1" ht="20.25" customHeight="1" x14ac:dyDescent="0.3">
      <c r="A87" s="49"/>
      <c r="B87" s="47">
        <v>1</v>
      </c>
      <c r="C87" s="47">
        <v>3</v>
      </c>
      <c r="D87" s="47">
        <v>5</v>
      </c>
      <c r="E87" s="47">
        <v>7</v>
      </c>
      <c r="F87" s="47">
        <v>9</v>
      </c>
      <c r="G87" s="48">
        <v>11</v>
      </c>
      <c r="H87" s="48">
        <v>29</v>
      </c>
      <c r="I87" s="48">
        <v>13</v>
      </c>
      <c r="J87" s="48">
        <v>15</v>
      </c>
      <c r="K87" s="48">
        <v>17</v>
      </c>
      <c r="L87" s="47">
        <v>19</v>
      </c>
      <c r="M87" s="47">
        <v>21</v>
      </c>
      <c r="N87" s="47">
        <v>23</v>
      </c>
      <c r="O87" s="47">
        <v>25</v>
      </c>
      <c r="P87" s="47">
        <v>27</v>
      </c>
      <c r="Q87" s="46" t="s">
        <v>41</v>
      </c>
      <c r="R87" s="45" t="s">
        <v>40</v>
      </c>
    </row>
    <row r="88" spans="1:18" s="1" customFormat="1" ht="20.25" customHeight="1" x14ac:dyDescent="0.3">
      <c r="A88" s="44" t="s">
        <v>39</v>
      </c>
      <c r="B88" s="40" t="s">
        <v>38</v>
      </c>
      <c r="C88" s="40" t="s">
        <v>37</v>
      </c>
      <c r="D88" s="40" t="s">
        <v>36</v>
      </c>
      <c r="E88" s="40" t="s">
        <v>35</v>
      </c>
      <c r="F88" s="40" t="s">
        <v>34</v>
      </c>
      <c r="G88" s="40" t="s">
        <v>33</v>
      </c>
      <c r="H88" s="43" t="s">
        <v>32</v>
      </c>
      <c r="I88" s="40" t="s">
        <v>31</v>
      </c>
      <c r="J88" s="40" t="s">
        <v>30</v>
      </c>
      <c r="K88" s="40" t="s">
        <v>29</v>
      </c>
      <c r="L88" s="40" t="s">
        <v>28</v>
      </c>
      <c r="M88" s="40" t="s">
        <v>27</v>
      </c>
      <c r="N88" s="40" t="s">
        <v>26</v>
      </c>
      <c r="O88" s="40" t="s">
        <v>25</v>
      </c>
      <c r="P88" s="42" t="s">
        <v>24</v>
      </c>
      <c r="Q88" s="41" t="s">
        <v>23</v>
      </c>
      <c r="R88" s="40" t="s">
        <v>22</v>
      </c>
    </row>
    <row r="89" spans="1:18" s="1" customFormat="1" ht="19.5" customHeight="1" x14ac:dyDescent="0.3">
      <c r="A89" s="31" t="s">
        <v>21</v>
      </c>
      <c r="B89" s="37"/>
      <c r="C89" s="37"/>
      <c r="D89" s="37"/>
      <c r="E89" s="37"/>
      <c r="F89" s="37"/>
      <c r="G89" s="37"/>
      <c r="H89" s="39"/>
      <c r="I89" s="38">
        <v>79877</v>
      </c>
      <c r="J89" s="38"/>
      <c r="K89" s="38"/>
      <c r="L89" s="38">
        <v>25100</v>
      </c>
      <c r="M89" s="37"/>
      <c r="N89" s="37"/>
      <c r="O89" s="37"/>
      <c r="P89" s="37"/>
      <c r="Q89" s="22">
        <f t="shared" ref="Q89:Q102" si="21">SUM(B89:P89)</f>
        <v>104977</v>
      </c>
      <c r="R89" s="21">
        <f>IF(Q89=0,0,Q89/$Q$22)</f>
        <v>6.9846835577793157E-2</v>
      </c>
    </row>
    <row r="90" spans="1:18" s="1" customFormat="1" ht="19.5" customHeight="1" x14ac:dyDescent="0.3">
      <c r="A90" s="31" t="s">
        <v>20</v>
      </c>
      <c r="B90" s="33">
        <v>3243</v>
      </c>
      <c r="C90" s="33"/>
      <c r="D90" s="33">
        <v>9616</v>
      </c>
      <c r="E90" s="33">
        <v>5701</v>
      </c>
      <c r="F90" s="33"/>
      <c r="G90" s="33"/>
      <c r="H90" s="36"/>
      <c r="I90" s="33">
        <v>92740</v>
      </c>
      <c r="J90" s="33">
        <v>35576</v>
      </c>
      <c r="K90" s="33">
        <v>11098</v>
      </c>
      <c r="L90" s="33">
        <v>43690</v>
      </c>
      <c r="M90" s="33">
        <v>29468</v>
      </c>
      <c r="N90" s="32"/>
      <c r="O90" s="32"/>
      <c r="P90" s="32"/>
      <c r="Q90" s="22">
        <f t="shared" si="21"/>
        <v>231132</v>
      </c>
      <c r="R90" s="21">
        <f t="shared" ref="R90:R102" si="22">IF(Q90=0,0,Q90/$Q$22)</f>
        <v>0.15378453185713525</v>
      </c>
    </row>
    <row r="91" spans="1:18" s="1" customFormat="1" ht="19.5" customHeight="1" x14ac:dyDescent="0.3">
      <c r="A91" s="31" t="s">
        <v>19</v>
      </c>
      <c r="B91" s="27"/>
      <c r="C91" s="27"/>
      <c r="D91" s="27"/>
      <c r="E91" s="27"/>
      <c r="F91" s="27"/>
      <c r="G91" s="27"/>
      <c r="H91" s="28"/>
      <c r="I91" s="30">
        <v>63361</v>
      </c>
      <c r="J91" s="27"/>
      <c r="K91" s="27"/>
      <c r="L91" s="27"/>
      <c r="M91" s="27"/>
      <c r="N91" s="27"/>
      <c r="O91" s="27"/>
      <c r="P91" s="24"/>
      <c r="Q91" s="22">
        <f t="shared" si="21"/>
        <v>63361</v>
      </c>
      <c r="R91" s="21">
        <f t="shared" si="22"/>
        <v>4.215747591419599E-2</v>
      </c>
    </row>
    <row r="92" spans="1:18" s="1" customFormat="1" ht="19.5" customHeight="1" x14ac:dyDescent="0.3">
      <c r="A92" s="31" t="s">
        <v>18</v>
      </c>
      <c r="B92" s="27"/>
      <c r="C92" s="27"/>
      <c r="D92" s="27"/>
      <c r="E92" s="27"/>
      <c r="F92" s="27"/>
      <c r="G92" s="27"/>
      <c r="H92" s="35"/>
      <c r="I92" s="30">
        <v>83725</v>
      </c>
      <c r="J92" s="27"/>
      <c r="K92" s="27"/>
      <c r="L92" s="27"/>
      <c r="M92" s="27"/>
      <c r="N92" s="27"/>
      <c r="O92" s="27"/>
      <c r="P92" s="24"/>
      <c r="Q92" s="22">
        <f t="shared" si="21"/>
        <v>83725</v>
      </c>
      <c r="R92" s="21">
        <f t="shared" si="22"/>
        <v>5.5706738702294138E-2</v>
      </c>
    </row>
    <row r="93" spans="1:18" s="1" customFormat="1" ht="19.5" customHeight="1" x14ac:dyDescent="0.3">
      <c r="A93" s="31" t="s">
        <v>17</v>
      </c>
      <c r="B93" s="27"/>
      <c r="C93" s="27"/>
      <c r="D93" s="27"/>
      <c r="E93" s="27"/>
      <c r="F93" s="27"/>
      <c r="G93" s="27"/>
      <c r="H93" s="35"/>
      <c r="I93" s="30">
        <v>299931</v>
      </c>
      <c r="J93" s="27"/>
      <c r="K93" s="27"/>
      <c r="L93" s="30">
        <v>38923</v>
      </c>
      <c r="M93" s="27"/>
      <c r="N93" s="27"/>
      <c r="O93" s="27"/>
      <c r="P93" s="24"/>
      <c r="Q93" s="22">
        <f t="shared" si="21"/>
        <v>338854</v>
      </c>
      <c r="R93" s="21">
        <f t="shared" si="22"/>
        <v>0.22545776334699527</v>
      </c>
    </row>
    <row r="94" spans="1:18" s="1" customFormat="1" ht="20.100000000000001" customHeight="1" x14ac:dyDescent="0.3">
      <c r="A94" s="31" t="s">
        <v>16</v>
      </c>
      <c r="B94" s="27"/>
      <c r="C94" s="27"/>
      <c r="D94" s="27"/>
      <c r="E94" s="27"/>
      <c r="F94" s="27"/>
      <c r="G94" s="27"/>
      <c r="H94" s="35"/>
      <c r="I94" s="30">
        <v>58324</v>
      </c>
      <c r="J94" s="27"/>
      <c r="K94" s="27"/>
      <c r="L94" s="27"/>
      <c r="M94" s="27"/>
      <c r="N94" s="27"/>
      <c r="O94" s="27"/>
      <c r="P94" s="24"/>
      <c r="Q94" s="22">
        <f t="shared" si="21"/>
        <v>58324</v>
      </c>
      <c r="R94" s="21">
        <f t="shared" si="22"/>
        <v>3.8806089317080961E-2</v>
      </c>
    </row>
    <row r="95" spans="1:18" s="1" customFormat="1" ht="20.100000000000001" customHeight="1" x14ac:dyDescent="0.3">
      <c r="A95" s="31" t="s">
        <v>15</v>
      </c>
      <c r="B95" s="33">
        <v>2323</v>
      </c>
      <c r="C95" s="33">
        <v>15910</v>
      </c>
      <c r="D95" s="33">
        <v>10030</v>
      </c>
      <c r="E95" s="33"/>
      <c r="F95" s="33">
        <v>5638</v>
      </c>
      <c r="G95" s="33">
        <v>956</v>
      </c>
      <c r="H95" s="34">
        <v>2843</v>
      </c>
      <c r="I95" s="33">
        <v>173961</v>
      </c>
      <c r="J95" s="33">
        <v>21581</v>
      </c>
      <c r="K95" s="33">
        <v>7275</v>
      </c>
      <c r="L95" s="33">
        <v>73338</v>
      </c>
      <c r="M95" s="33"/>
      <c r="N95" s="33">
        <v>9669</v>
      </c>
      <c r="O95" s="33">
        <v>26133</v>
      </c>
      <c r="P95" s="33">
        <v>49155</v>
      </c>
      <c r="Q95" s="22">
        <f t="shared" si="21"/>
        <v>398812</v>
      </c>
      <c r="R95" s="21">
        <f t="shared" si="22"/>
        <v>0.26535104061318998</v>
      </c>
    </row>
    <row r="96" spans="1:18" s="1" customFormat="1" ht="20.100000000000001" customHeight="1" x14ac:dyDescent="0.3">
      <c r="A96" s="31" t="s">
        <v>14</v>
      </c>
      <c r="B96" s="32"/>
      <c r="C96" s="33">
        <v>16956</v>
      </c>
      <c r="D96" s="33"/>
      <c r="E96" s="33">
        <v>4509</v>
      </c>
      <c r="F96" s="33">
        <v>3158</v>
      </c>
      <c r="G96" s="33">
        <v>592</v>
      </c>
      <c r="H96" s="34">
        <v>1150</v>
      </c>
      <c r="I96" s="33"/>
      <c r="J96" s="33"/>
      <c r="K96" s="33"/>
      <c r="L96" s="33">
        <v>42927</v>
      </c>
      <c r="M96" s="33">
        <v>23252</v>
      </c>
      <c r="N96" s="33">
        <v>9203</v>
      </c>
      <c r="O96" s="33">
        <v>16072</v>
      </c>
      <c r="P96" s="33">
        <v>16485</v>
      </c>
      <c r="Q96" s="22">
        <f t="shared" si="21"/>
        <v>134304</v>
      </c>
      <c r="R96" s="21">
        <f t="shared" si="22"/>
        <v>8.9359663597168251E-2</v>
      </c>
    </row>
    <row r="97" spans="1:18" s="1" customFormat="1" ht="20.100000000000001" customHeight="1" x14ac:dyDescent="0.3">
      <c r="A97" s="31" t="s">
        <v>13</v>
      </c>
      <c r="B97" s="33">
        <v>48</v>
      </c>
      <c r="C97" s="33">
        <v>345</v>
      </c>
      <c r="D97" s="33">
        <v>220</v>
      </c>
      <c r="E97" s="33">
        <v>100</v>
      </c>
      <c r="F97" s="33">
        <v>79</v>
      </c>
      <c r="G97" s="33">
        <v>16</v>
      </c>
      <c r="H97" s="34">
        <v>33</v>
      </c>
      <c r="I97" s="33">
        <v>10454</v>
      </c>
      <c r="J97" s="33">
        <v>452</v>
      </c>
      <c r="K97" s="33">
        <v>190</v>
      </c>
      <c r="L97" s="33">
        <v>2929</v>
      </c>
      <c r="M97" s="33">
        <v>558</v>
      </c>
      <c r="N97" s="32">
        <v>243</v>
      </c>
      <c r="O97" s="32">
        <v>395</v>
      </c>
      <c r="P97" s="32">
        <v>806</v>
      </c>
      <c r="Q97" s="22">
        <f t="shared" si="21"/>
        <v>16868</v>
      </c>
      <c r="R97" s="21">
        <f t="shared" si="22"/>
        <v>1.1223186245808271E-2</v>
      </c>
    </row>
    <row r="98" spans="1:18" s="1" customFormat="1" ht="20.100000000000001" customHeight="1" x14ac:dyDescent="0.3">
      <c r="A98" s="31" t="s">
        <v>12</v>
      </c>
      <c r="B98" s="27">
        <v>20</v>
      </c>
      <c r="C98" s="27"/>
      <c r="D98" s="27">
        <v>42</v>
      </c>
      <c r="E98" s="27"/>
      <c r="F98" s="27"/>
      <c r="G98" s="27"/>
      <c r="H98" s="28"/>
      <c r="I98" s="30">
        <v>20</v>
      </c>
      <c r="J98" s="27"/>
      <c r="K98" s="27">
        <v>43</v>
      </c>
      <c r="L98" s="27">
        <v>26</v>
      </c>
      <c r="M98" s="27">
        <v>11</v>
      </c>
      <c r="N98" s="27"/>
      <c r="O98" s="27"/>
      <c r="P98" s="24"/>
      <c r="Q98" s="22">
        <f t="shared" si="21"/>
        <v>162</v>
      </c>
      <c r="R98" s="21">
        <f t="shared" si="22"/>
        <v>1.077872997285357E-4</v>
      </c>
    </row>
    <row r="99" spans="1:18" s="1" customFormat="1" ht="20.100000000000001" customHeight="1" x14ac:dyDescent="0.3">
      <c r="A99" s="29" t="s">
        <v>84</v>
      </c>
      <c r="B99" s="27">
        <v>44</v>
      </c>
      <c r="C99" s="27">
        <v>227</v>
      </c>
      <c r="D99" s="27">
        <v>121</v>
      </c>
      <c r="E99" s="27">
        <v>93</v>
      </c>
      <c r="F99" s="27">
        <v>76</v>
      </c>
      <c r="G99" s="27">
        <v>2</v>
      </c>
      <c r="H99" s="28">
        <v>41</v>
      </c>
      <c r="I99" s="27">
        <v>10842</v>
      </c>
      <c r="J99" s="27">
        <v>568</v>
      </c>
      <c r="K99" s="27">
        <v>131</v>
      </c>
      <c r="L99" s="27">
        <v>2965</v>
      </c>
      <c r="M99" s="27">
        <v>979</v>
      </c>
      <c r="N99" s="27">
        <v>53</v>
      </c>
      <c r="O99" s="27">
        <v>341</v>
      </c>
      <c r="P99" s="23">
        <v>279</v>
      </c>
      <c r="Q99" s="22">
        <f t="shared" si="21"/>
        <v>16762</v>
      </c>
      <c r="R99" s="21">
        <f t="shared" si="22"/>
        <v>1.1152658753393304E-2</v>
      </c>
    </row>
    <row r="100" spans="1:18" s="1" customFormat="1" ht="20.100000000000001" customHeight="1" x14ac:dyDescent="0.3">
      <c r="A100" s="26" t="s">
        <v>10</v>
      </c>
      <c r="B100" s="24"/>
      <c r="C100" s="24"/>
      <c r="D100" s="24"/>
      <c r="E100" s="24"/>
      <c r="F100" s="24"/>
      <c r="G100" s="24"/>
      <c r="H100" s="25"/>
      <c r="I100" s="24">
        <v>19734</v>
      </c>
      <c r="J100" s="24"/>
      <c r="K100" s="24"/>
      <c r="L100" s="24"/>
      <c r="M100" s="24"/>
      <c r="N100" s="24"/>
      <c r="O100" s="24"/>
      <c r="P100" s="23"/>
      <c r="Q100" s="22">
        <f t="shared" si="21"/>
        <v>19734</v>
      </c>
      <c r="R100" s="21">
        <f t="shared" si="22"/>
        <v>1.3130089955820514E-2</v>
      </c>
    </row>
    <row r="101" spans="1:18" s="1" customFormat="1" ht="20.100000000000001" customHeight="1" x14ac:dyDescent="0.3">
      <c r="A101" s="26" t="s">
        <v>81</v>
      </c>
      <c r="B101" s="24">
        <v>197</v>
      </c>
      <c r="C101" s="24"/>
      <c r="D101" s="24">
        <v>730</v>
      </c>
      <c r="E101" s="24">
        <v>347</v>
      </c>
      <c r="F101" s="24"/>
      <c r="G101" s="24"/>
      <c r="H101" s="25"/>
      <c r="I101" s="24"/>
      <c r="J101" s="24">
        <v>1903</v>
      </c>
      <c r="K101" s="24">
        <v>528</v>
      </c>
      <c r="L101" s="24"/>
      <c r="M101" s="24"/>
      <c r="N101" s="24"/>
      <c r="O101" s="24">
        <v>1843</v>
      </c>
      <c r="P101" s="23"/>
      <c r="Q101" s="22">
        <f t="shared" si="21"/>
        <v>5548</v>
      </c>
      <c r="R101" s="21">
        <f t="shared" si="22"/>
        <v>3.6913823388513333E-3</v>
      </c>
    </row>
    <row r="102" spans="1:18" s="1" customFormat="1" ht="20.100000000000001" customHeight="1" thickBot="1" x14ac:dyDescent="0.35">
      <c r="A102" s="26" t="s">
        <v>82</v>
      </c>
      <c r="B102" s="153"/>
      <c r="C102" s="153">
        <v>712</v>
      </c>
      <c r="D102" s="153"/>
      <c r="E102" s="153"/>
      <c r="F102" s="153">
        <v>166</v>
      </c>
      <c r="G102" s="153">
        <v>22</v>
      </c>
      <c r="H102" s="154">
        <v>69</v>
      </c>
      <c r="I102" s="153"/>
      <c r="J102" s="153"/>
      <c r="K102" s="153"/>
      <c r="L102" s="153">
        <v>10500</v>
      </c>
      <c r="M102" s="153">
        <v>1014</v>
      </c>
      <c r="N102" s="153">
        <v>188</v>
      </c>
      <c r="O102" s="153"/>
      <c r="P102" s="153">
        <v>839</v>
      </c>
      <c r="Q102" s="152">
        <f t="shared" si="21"/>
        <v>13510</v>
      </c>
      <c r="R102" s="21">
        <f t="shared" si="22"/>
        <v>8.9889285143982534E-3</v>
      </c>
    </row>
    <row r="103" spans="1:18" s="1" customFormat="1" ht="20.100000000000001" customHeight="1" thickTop="1" thickBot="1" x14ac:dyDescent="0.35">
      <c r="A103" s="20" t="s">
        <v>9</v>
      </c>
      <c r="B103" s="19">
        <f t="shared" ref="B103:C103" si="23">SUM(B89:B102)</f>
        <v>5875</v>
      </c>
      <c r="C103" s="19">
        <f t="shared" si="23"/>
        <v>34150</v>
      </c>
      <c r="D103" s="19">
        <f>SUM(D89:D102)</f>
        <v>20759</v>
      </c>
      <c r="E103" s="19">
        <f t="shared" ref="E103:P103" si="24">SUM(E89:E102)</f>
        <v>10750</v>
      </c>
      <c r="F103" s="19">
        <f t="shared" si="24"/>
        <v>9117</v>
      </c>
      <c r="G103" s="19">
        <f t="shared" si="24"/>
        <v>1588</v>
      </c>
      <c r="H103" s="19">
        <f t="shared" si="24"/>
        <v>4136</v>
      </c>
      <c r="I103" s="19">
        <f t="shared" si="24"/>
        <v>892969</v>
      </c>
      <c r="J103" s="19">
        <f t="shared" si="24"/>
        <v>60080</v>
      </c>
      <c r="K103" s="19">
        <f t="shared" si="24"/>
        <v>19265</v>
      </c>
      <c r="L103" s="19">
        <f t="shared" si="24"/>
        <v>240398</v>
      </c>
      <c r="M103" s="19">
        <f t="shared" si="24"/>
        <v>55282</v>
      </c>
      <c r="N103" s="19">
        <f t="shared" si="24"/>
        <v>19356</v>
      </c>
      <c r="O103" s="19">
        <f t="shared" si="24"/>
        <v>44784</v>
      </c>
      <c r="P103" s="19">
        <f t="shared" si="24"/>
        <v>67564</v>
      </c>
      <c r="Q103" s="18">
        <f>SUM(Q89:Q102)</f>
        <v>1486073</v>
      </c>
      <c r="R103" s="17">
        <f>SUM(R89:R102)</f>
        <v>0.98876417203385325</v>
      </c>
    </row>
    <row r="104" spans="1:18" s="1" customFormat="1" ht="20.25" customHeight="1" x14ac:dyDescent="0.3">
      <c r="A104" s="11" t="s">
        <v>8</v>
      </c>
      <c r="B104" s="16" t="s">
        <v>7</v>
      </c>
      <c r="C104" s="15">
        <v>116420</v>
      </c>
      <c r="D104" s="12" t="s">
        <v>6</v>
      </c>
      <c r="E104" s="14">
        <f>7+4060+1195+69+14</f>
        <v>5345</v>
      </c>
      <c r="F104" s="13" t="s">
        <v>5</v>
      </c>
      <c r="G104" s="12">
        <v>5721</v>
      </c>
      <c r="H104" s="12" t="s">
        <v>4</v>
      </c>
      <c r="I104" s="12">
        <v>116214</v>
      </c>
      <c r="J104"/>
      <c r="K104"/>
      <c r="L104"/>
      <c r="M104" s="12"/>
      <c r="N104" s="13"/>
      <c r="O104" s="13" t="s">
        <v>3</v>
      </c>
      <c r="P104" s="12">
        <f>28209+18249</f>
        <v>46458</v>
      </c>
      <c r="Q104" s="6">
        <f>C104+E104+G104+I104+P104</f>
        <v>290158</v>
      </c>
      <c r="R104"/>
    </row>
    <row r="105" spans="1:18" s="1" customFormat="1" ht="20.25" customHeight="1" thickBot="1" x14ac:dyDescent="0.35">
      <c r="A105" s="11" t="s">
        <v>2</v>
      </c>
      <c r="B105" s="6"/>
      <c r="C105" s="6"/>
      <c r="D105" s="3"/>
      <c r="E105" s="5"/>
      <c r="F105" s="3"/>
      <c r="G105" s="3"/>
      <c r="H105" s="4"/>
      <c r="I105" s="3"/>
      <c r="J105" s="3"/>
      <c r="K105" s="3"/>
      <c r="L105" s="3"/>
      <c r="M105" s="3"/>
      <c r="N105" s="3"/>
      <c r="O105" s="3"/>
      <c r="P105" s="3"/>
      <c r="Q105" s="10">
        <f>SUM(Q103:Q104)</f>
        <v>1776231</v>
      </c>
      <c r="R105"/>
    </row>
    <row r="106" spans="1:18" s="1" customFormat="1" ht="20.25" customHeight="1" thickTop="1" x14ac:dyDescent="0.3">
      <c r="A106" s="9" t="s">
        <v>1</v>
      </c>
      <c r="B106" s="7">
        <v>6467</v>
      </c>
      <c r="C106"/>
      <c r="D106"/>
      <c r="E106"/>
      <c r="F106"/>
      <c r="G106"/>
      <c r="H106"/>
      <c r="I106"/>
      <c r="J106"/>
      <c r="K106"/>
      <c r="L106"/>
      <c r="M106"/>
      <c r="N106"/>
      <c r="O106"/>
      <c r="P106"/>
      <c r="Q106"/>
      <c r="R106"/>
    </row>
    <row r="107" spans="1:18" s="1" customFormat="1" ht="20.25" customHeight="1" x14ac:dyDescent="0.3">
      <c r="A107" s="8" t="s">
        <v>0</v>
      </c>
      <c r="B107" s="7">
        <v>1178</v>
      </c>
      <c r="C107" s="6"/>
      <c r="D107" s="3"/>
      <c r="E107" s="5"/>
      <c r="F107" s="3"/>
      <c r="G107" s="3"/>
      <c r="H107" s="4"/>
      <c r="I107" s="3"/>
      <c r="J107" s="3"/>
      <c r="K107" s="3"/>
      <c r="L107" s="3"/>
      <c r="M107" s="3"/>
      <c r="N107" s="3"/>
      <c r="O107" s="3"/>
      <c r="P107" s="3"/>
      <c r="Q107" s="2"/>
      <c r="R107"/>
    </row>
    <row r="108" spans="1:18" s="1" customFormat="1" ht="20.25" customHeight="1" x14ac:dyDescent="0.3">
      <c r="A108"/>
      <c r="B108"/>
      <c r="C108"/>
      <c r="D108"/>
      <c r="E108"/>
      <c r="F108"/>
      <c r="G108"/>
      <c r="H108"/>
      <c r="I108"/>
      <c r="J108"/>
      <c r="K108"/>
      <c r="L108"/>
      <c r="M108"/>
      <c r="N108"/>
      <c r="O108"/>
      <c r="P108"/>
      <c r="Q108"/>
      <c r="R108"/>
    </row>
    <row r="109" spans="1:18" s="1" customFormat="1" ht="20.25" customHeight="1" x14ac:dyDescent="0.3">
      <c r="A109"/>
      <c r="B109"/>
      <c r="C109"/>
      <c r="D109"/>
      <c r="E109"/>
      <c r="F109"/>
      <c r="G109"/>
      <c r="H109"/>
      <c r="I109"/>
      <c r="J109"/>
      <c r="K109"/>
      <c r="L109"/>
      <c r="M109"/>
      <c r="N109"/>
      <c r="O109"/>
      <c r="P109"/>
      <c r="Q109"/>
      <c r="R109"/>
    </row>
    <row r="110" spans="1:18" s="1" customFormat="1" ht="20.25" customHeight="1" x14ac:dyDescent="0.3">
      <c r="A110"/>
      <c r="B110"/>
      <c r="C110"/>
      <c r="D110"/>
      <c r="E110"/>
      <c r="F110"/>
      <c r="G110"/>
      <c r="H110"/>
      <c r="I110"/>
      <c r="J110"/>
      <c r="K110"/>
      <c r="L110"/>
      <c r="M110"/>
      <c r="N110"/>
      <c r="O110"/>
      <c r="P110"/>
      <c r="Q110"/>
      <c r="R110"/>
    </row>
    <row r="111" spans="1:18" ht="20.25" customHeight="1" x14ac:dyDescent="0.3"/>
    <row r="112" spans="1:18" ht="20.25" customHeight="1" x14ac:dyDescent="0.3"/>
    <row r="113" ht="20.25" customHeight="1" x14ac:dyDescent="0.3"/>
    <row r="114" ht="20.25" customHeight="1" x14ac:dyDescent="0.3"/>
  </sheetData>
  <mergeCells count="11">
    <mergeCell ref="A54:R54"/>
    <mergeCell ref="A55:R55"/>
    <mergeCell ref="A82:R82"/>
    <mergeCell ref="A83:R83"/>
    <mergeCell ref="A84:R84"/>
    <mergeCell ref="A53:R53"/>
    <mergeCell ref="A1:R1"/>
    <mergeCell ref="A2:R2"/>
    <mergeCell ref="A3:R3"/>
    <mergeCell ref="A30:R30"/>
    <mergeCell ref="A52:R52"/>
  </mergeCells>
  <pageMargins left="0.2" right="0.26" top="0.44" bottom="0.32" header="0.35" footer="0.22"/>
  <pageSetup scale="50" orientation="landscape" r:id="rId1"/>
  <headerFooter alignWithMargins="0">
    <oddFooter>&amp;L&amp;Z&amp;F</oddFooter>
  </headerFooter>
  <rowBreaks count="2" manualBreakCount="2">
    <brk id="51" max="17" man="1"/>
    <brk id="8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tabSelected="1" zoomScale="70" zoomScaleNormal="70" zoomScaleSheetLayoutView="65" workbookViewId="0">
      <selection activeCell="V26" sqref="V26"/>
    </sheetView>
  </sheetViews>
  <sheetFormatPr defaultRowHeight="20.25" x14ac:dyDescent="0.3"/>
  <cols>
    <col min="1" max="1" width="37.85546875" customWidth="1"/>
    <col min="2" max="7" width="13.28515625" customWidth="1"/>
    <col min="8" max="8" width="14.42578125" customWidth="1"/>
    <col min="9" max="9" width="14.85546875" customWidth="1"/>
    <col min="10" max="11" width="13.28515625" customWidth="1"/>
    <col min="12" max="12" width="11.28515625" customWidth="1"/>
    <col min="13" max="16" width="13.28515625" customWidth="1"/>
    <col min="17" max="17" width="14.42578125" bestFit="1" customWidth="1"/>
    <col min="18" max="18" width="12.42578125" customWidth="1"/>
    <col min="19" max="19" width="14.7109375" style="1" bestFit="1" customWidth="1"/>
    <col min="20" max="20" width="13.28515625" style="1" bestFit="1" customWidth="1"/>
  </cols>
  <sheetData>
    <row r="1" spans="1:18" ht="20.25" customHeight="1" x14ac:dyDescent="0.3">
      <c r="A1" s="160" t="s">
        <v>44</v>
      </c>
      <c r="B1" s="160"/>
      <c r="C1" s="160"/>
      <c r="D1" s="160"/>
      <c r="E1" s="160"/>
      <c r="F1" s="160"/>
      <c r="G1" s="160"/>
      <c r="H1" s="160"/>
      <c r="I1" s="160"/>
      <c r="J1" s="160"/>
      <c r="K1" s="160"/>
      <c r="L1" s="160"/>
      <c r="M1" s="160"/>
      <c r="N1" s="160"/>
      <c r="O1" s="160"/>
      <c r="P1" s="160"/>
      <c r="Q1" s="160"/>
      <c r="R1" s="160"/>
    </row>
    <row r="2" spans="1:18" ht="20.25" customHeight="1" x14ac:dyDescent="0.3">
      <c r="A2" s="161">
        <v>42370</v>
      </c>
      <c r="B2" s="161"/>
      <c r="C2" s="161"/>
      <c r="D2" s="161"/>
      <c r="E2" s="161"/>
      <c r="F2" s="161"/>
      <c r="G2" s="161"/>
      <c r="H2" s="161"/>
      <c r="I2" s="161"/>
      <c r="J2" s="161"/>
      <c r="K2" s="161"/>
      <c r="L2" s="161"/>
      <c r="M2" s="161"/>
      <c r="N2" s="161"/>
      <c r="O2" s="161"/>
      <c r="P2" s="161"/>
      <c r="Q2" s="161"/>
      <c r="R2" s="161"/>
    </row>
    <row r="3" spans="1:18" ht="20.25" customHeight="1" x14ac:dyDescent="0.3">
      <c r="A3" s="159" t="s">
        <v>43</v>
      </c>
      <c r="B3" s="159"/>
      <c r="C3" s="159"/>
      <c r="D3" s="159"/>
      <c r="E3" s="159"/>
      <c r="F3" s="159"/>
      <c r="G3" s="159"/>
      <c r="H3" s="159"/>
      <c r="I3" s="159"/>
      <c r="J3" s="159"/>
      <c r="K3" s="159"/>
      <c r="L3" s="159"/>
      <c r="M3" s="159"/>
      <c r="N3" s="159"/>
      <c r="O3" s="159"/>
      <c r="P3" s="159"/>
      <c r="Q3" s="159"/>
      <c r="R3" s="159"/>
    </row>
    <row r="4" spans="1:18" ht="20.25" customHeight="1" x14ac:dyDescent="0.3">
      <c r="A4" s="157"/>
      <c r="B4" s="157"/>
      <c r="C4" s="157"/>
      <c r="D4" s="157"/>
      <c r="E4" s="157"/>
      <c r="F4" s="157"/>
      <c r="G4" s="157"/>
      <c r="H4" s="157"/>
      <c r="I4" s="157"/>
      <c r="J4" s="157"/>
      <c r="K4" s="157"/>
      <c r="L4" s="157"/>
      <c r="M4" s="157"/>
      <c r="N4" s="157"/>
      <c r="O4" s="157"/>
      <c r="P4" s="157"/>
      <c r="Q4" s="157"/>
      <c r="R4" s="157"/>
    </row>
    <row r="5" spans="1:18" ht="20.25" customHeight="1" x14ac:dyDescent="0.3">
      <c r="A5" s="49"/>
      <c r="B5" s="53" t="s">
        <v>42</v>
      </c>
      <c r="C5" s="51"/>
      <c r="D5" s="49"/>
      <c r="E5" s="51"/>
      <c r="F5" s="51"/>
      <c r="G5" s="52"/>
      <c r="H5" s="52"/>
      <c r="I5" s="52"/>
      <c r="J5" s="52"/>
      <c r="K5" s="52"/>
      <c r="L5" s="51"/>
      <c r="M5" s="51"/>
      <c r="N5" s="51"/>
      <c r="O5" s="51"/>
      <c r="P5" s="49"/>
      <c r="Q5" s="50"/>
    </row>
    <row r="6" spans="1:18" s="1" customFormat="1" ht="19.5" customHeight="1" x14ac:dyDescent="0.3">
      <c r="A6" s="49"/>
      <c r="B6" s="47">
        <v>1</v>
      </c>
      <c r="C6" s="47">
        <v>3</v>
      </c>
      <c r="D6" s="47">
        <v>5</v>
      </c>
      <c r="E6" s="47">
        <v>7</v>
      </c>
      <c r="F6" s="47">
        <v>9</v>
      </c>
      <c r="G6" s="48">
        <v>11</v>
      </c>
      <c r="H6" s="48">
        <v>29</v>
      </c>
      <c r="I6" s="48">
        <v>13</v>
      </c>
      <c r="J6" s="48">
        <v>15</v>
      </c>
      <c r="K6" s="48">
        <v>17</v>
      </c>
      <c r="L6" s="47">
        <v>19</v>
      </c>
      <c r="M6" s="47">
        <v>21</v>
      </c>
      <c r="N6" s="47">
        <v>23</v>
      </c>
      <c r="O6" s="47">
        <v>25</v>
      </c>
      <c r="P6" s="47">
        <v>27</v>
      </c>
      <c r="Q6" s="46" t="s">
        <v>41</v>
      </c>
      <c r="R6" s="45" t="s">
        <v>40</v>
      </c>
    </row>
    <row r="7" spans="1:18" s="1" customFormat="1" ht="19.5" customHeight="1" x14ac:dyDescent="0.3">
      <c r="A7" s="44" t="s">
        <v>39</v>
      </c>
      <c r="B7" s="40" t="s">
        <v>38</v>
      </c>
      <c r="C7" s="40" t="s">
        <v>37</v>
      </c>
      <c r="D7" s="40" t="s">
        <v>36</v>
      </c>
      <c r="E7" s="40" t="s">
        <v>35</v>
      </c>
      <c r="F7" s="40" t="s">
        <v>34</v>
      </c>
      <c r="G7" s="40" t="s">
        <v>33</v>
      </c>
      <c r="H7" s="43" t="s">
        <v>32</v>
      </c>
      <c r="I7" s="40" t="s">
        <v>31</v>
      </c>
      <c r="J7" s="40" t="s">
        <v>30</v>
      </c>
      <c r="K7" s="40" t="s">
        <v>29</v>
      </c>
      <c r="L7" s="40" t="s">
        <v>28</v>
      </c>
      <c r="M7" s="40" t="s">
        <v>27</v>
      </c>
      <c r="N7" s="40" t="s">
        <v>26</v>
      </c>
      <c r="O7" s="40" t="s">
        <v>25</v>
      </c>
      <c r="P7" s="42" t="s">
        <v>24</v>
      </c>
      <c r="Q7" s="41" t="s">
        <v>23</v>
      </c>
      <c r="R7" s="40" t="s">
        <v>22</v>
      </c>
    </row>
    <row r="8" spans="1:18" s="1" customFormat="1" ht="19.5" customHeight="1" x14ac:dyDescent="0.3">
      <c r="A8" s="31" t="s">
        <v>21</v>
      </c>
      <c r="B8" s="37"/>
      <c r="C8" s="37"/>
      <c r="D8" s="37"/>
      <c r="E8" s="37"/>
      <c r="F8" s="37"/>
      <c r="G8" s="37"/>
      <c r="H8" s="39"/>
      <c r="I8" s="38">
        <v>81357</v>
      </c>
      <c r="J8" s="38"/>
      <c r="K8" s="38"/>
      <c r="L8" s="38">
        <v>25335</v>
      </c>
      <c r="M8" s="37"/>
      <c r="N8" s="37"/>
      <c r="O8" s="37"/>
      <c r="P8" s="37"/>
      <c r="Q8" s="22">
        <f t="shared" ref="Q8:Q21" si="0">SUM(B8:P8)</f>
        <v>106692</v>
      </c>
      <c r="R8" s="21">
        <f>IF(Q8=0,0,Q8/$Q$22)</f>
        <v>7.1031822911777454E-2</v>
      </c>
    </row>
    <row r="9" spans="1:18" s="1" customFormat="1" ht="19.5" customHeight="1" x14ac:dyDescent="0.3">
      <c r="A9" s="31" t="s">
        <v>20</v>
      </c>
      <c r="B9" s="33">
        <v>3373</v>
      </c>
      <c r="C9" s="33"/>
      <c r="D9" s="33">
        <v>9918</v>
      </c>
      <c r="E9" s="33">
        <v>5815</v>
      </c>
      <c r="F9" s="33"/>
      <c r="G9" s="33"/>
      <c r="H9" s="36"/>
      <c r="I9" s="33">
        <v>94273</v>
      </c>
      <c r="J9" s="33">
        <v>36121</v>
      </c>
      <c r="K9" s="33">
        <v>11315</v>
      </c>
      <c r="L9" s="33">
        <v>44304</v>
      </c>
      <c r="M9" s="33">
        <v>30000</v>
      </c>
      <c r="N9" s="32"/>
      <c r="O9" s="32"/>
      <c r="P9" s="32"/>
      <c r="Q9" s="22">
        <f t="shared" si="0"/>
        <v>235119</v>
      </c>
      <c r="R9" s="21">
        <f t="shared" ref="R9:R21" si="1">IF(Q9=0,0,Q9/$Q$22)</f>
        <v>0.1565340528923837</v>
      </c>
    </row>
    <row r="10" spans="1:18" s="1" customFormat="1" ht="19.5" customHeight="1" x14ac:dyDescent="0.3">
      <c r="A10" s="31" t="s">
        <v>19</v>
      </c>
      <c r="B10" s="27"/>
      <c r="C10" s="27"/>
      <c r="D10" s="27"/>
      <c r="E10" s="27"/>
      <c r="F10" s="27"/>
      <c r="G10" s="27"/>
      <c r="H10" s="28"/>
      <c r="I10" s="30">
        <v>62103</v>
      </c>
      <c r="J10" s="27"/>
      <c r="K10" s="27"/>
      <c r="L10" s="27"/>
      <c r="M10" s="27"/>
      <c r="N10" s="27"/>
      <c r="O10" s="27"/>
      <c r="P10" s="24"/>
      <c r="Q10" s="22">
        <f t="shared" si="0"/>
        <v>62103</v>
      </c>
      <c r="R10" s="21">
        <f t="shared" si="1"/>
        <v>4.1346017492315403E-2</v>
      </c>
    </row>
    <row r="11" spans="1:18" s="1" customFormat="1" ht="20.100000000000001" customHeight="1" x14ac:dyDescent="0.3">
      <c r="A11" s="31" t="s">
        <v>18</v>
      </c>
      <c r="B11" s="27"/>
      <c r="C11" s="27"/>
      <c r="D11" s="27"/>
      <c r="E11" s="27"/>
      <c r="F11" s="27"/>
      <c r="G11" s="27"/>
      <c r="H11" s="35"/>
      <c r="I11" s="30">
        <v>83353</v>
      </c>
      <c r="J11" s="27"/>
      <c r="K11" s="27"/>
      <c r="L11" s="27"/>
      <c r="M11" s="27"/>
      <c r="N11" s="27"/>
      <c r="O11" s="27"/>
      <c r="P11" s="24"/>
      <c r="Q11" s="22">
        <f t="shared" si="0"/>
        <v>83353</v>
      </c>
      <c r="R11" s="21">
        <f t="shared" si="1"/>
        <v>5.5493528429173565E-2</v>
      </c>
    </row>
    <row r="12" spans="1:18" s="1" customFormat="1" ht="20.100000000000001" customHeight="1" x14ac:dyDescent="0.3">
      <c r="A12" s="31" t="s">
        <v>17</v>
      </c>
      <c r="B12" s="27"/>
      <c r="C12" s="27"/>
      <c r="D12" s="27"/>
      <c r="E12" s="27"/>
      <c r="F12" s="27"/>
      <c r="G12" s="27"/>
      <c r="H12" s="35"/>
      <c r="I12" s="30">
        <v>304937</v>
      </c>
      <c r="J12" s="27"/>
      <c r="K12" s="27"/>
      <c r="L12" s="30">
        <v>39243</v>
      </c>
      <c r="M12" s="27"/>
      <c r="N12" s="27"/>
      <c r="O12" s="27"/>
      <c r="P12" s="24"/>
      <c r="Q12" s="22">
        <f t="shared" si="0"/>
        <v>344180</v>
      </c>
      <c r="R12" s="21">
        <f t="shared" si="1"/>
        <v>0.22914307361166314</v>
      </c>
    </row>
    <row r="13" spans="1:18" s="1" customFormat="1" ht="20.100000000000001" customHeight="1" x14ac:dyDescent="0.3">
      <c r="A13" s="31" t="s">
        <v>16</v>
      </c>
      <c r="B13" s="27"/>
      <c r="C13" s="27"/>
      <c r="D13" s="27"/>
      <c r="E13" s="27"/>
      <c r="F13" s="27"/>
      <c r="G13" s="27"/>
      <c r="H13" s="35"/>
      <c r="I13" s="30">
        <v>56604</v>
      </c>
      <c r="J13" s="27"/>
      <c r="K13" s="27"/>
      <c r="L13" s="27"/>
      <c r="M13" s="27"/>
      <c r="N13" s="27"/>
      <c r="O13" s="27"/>
      <c r="P13" s="24"/>
      <c r="Q13" s="22">
        <f t="shared" si="0"/>
        <v>56604</v>
      </c>
      <c r="R13" s="21">
        <f t="shared" si="1"/>
        <v>3.7684974544466794E-2</v>
      </c>
    </row>
    <row r="14" spans="1:18" s="1" customFormat="1" ht="20.100000000000001" customHeight="1" x14ac:dyDescent="0.3">
      <c r="A14" s="31" t="s">
        <v>15</v>
      </c>
      <c r="B14" s="33">
        <v>2374</v>
      </c>
      <c r="C14" s="33">
        <v>16198</v>
      </c>
      <c r="D14" s="33">
        <v>10023</v>
      </c>
      <c r="E14" s="33"/>
      <c r="F14" s="33">
        <v>5742</v>
      </c>
      <c r="G14" s="33">
        <v>963</v>
      </c>
      <c r="H14" s="34">
        <v>2924</v>
      </c>
      <c r="I14" s="33">
        <v>178027</v>
      </c>
      <c r="J14" s="33">
        <v>21538</v>
      </c>
      <c r="K14" s="33">
        <v>7341</v>
      </c>
      <c r="L14" s="33">
        <v>74764</v>
      </c>
      <c r="M14" s="33"/>
      <c r="N14" s="33">
        <v>9756</v>
      </c>
      <c r="O14" s="33">
        <v>26644</v>
      </c>
      <c r="P14" s="33">
        <v>49658</v>
      </c>
      <c r="Q14" s="22">
        <f t="shared" si="0"/>
        <v>405952</v>
      </c>
      <c r="R14" s="21">
        <f t="shared" si="1"/>
        <v>0.27026872281597386</v>
      </c>
    </row>
    <row r="15" spans="1:18" s="1" customFormat="1" ht="20.100000000000001" customHeight="1" x14ac:dyDescent="0.3">
      <c r="A15" s="31" t="s">
        <v>14</v>
      </c>
      <c r="B15" s="32"/>
      <c r="C15" s="33">
        <v>17005</v>
      </c>
      <c r="D15" s="33"/>
      <c r="E15" s="33">
        <v>4503</v>
      </c>
      <c r="F15" s="33">
        <v>3139</v>
      </c>
      <c r="G15" s="33">
        <v>603</v>
      </c>
      <c r="H15" s="34">
        <v>1115</v>
      </c>
      <c r="I15" s="33"/>
      <c r="J15" s="33"/>
      <c r="K15" s="33"/>
      <c r="L15" s="33">
        <v>43278</v>
      </c>
      <c r="M15" s="33">
        <v>23658</v>
      </c>
      <c r="N15" s="33">
        <v>9221</v>
      </c>
      <c r="O15" s="33">
        <v>16094</v>
      </c>
      <c r="P15" s="33">
        <v>16421</v>
      </c>
      <c r="Q15" s="22">
        <f t="shared" si="0"/>
        <v>135037</v>
      </c>
      <c r="R15" s="21">
        <f t="shared" si="1"/>
        <v>8.9902938088494838E-2</v>
      </c>
    </row>
    <row r="16" spans="1:18" s="1" customFormat="1" ht="20.100000000000001" customHeight="1" x14ac:dyDescent="0.3">
      <c r="A16" s="31" t="s">
        <v>13</v>
      </c>
      <c r="B16" s="33">
        <v>48</v>
      </c>
      <c r="C16" s="33">
        <v>349</v>
      </c>
      <c r="D16" s="33">
        <v>225</v>
      </c>
      <c r="E16" s="33">
        <v>101</v>
      </c>
      <c r="F16" s="33">
        <v>82</v>
      </c>
      <c r="G16" s="33">
        <v>15</v>
      </c>
      <c r="H16" s="34">
        <v>34</v>
      </c>
      <c r="I16" s="33">
        <v>10406</v>
      </c>
      <c r="J16" s="33">
        <v>451</v>
      </c>
      <c r="K16" s="33">
        <v>189</v>
      </c>
      <c r="L16" s="33">
        <v>2946</v>
      </c>
      <c r="M16" s="33">
        <v>549</v>
      </c>
      <c r="N16" s="32">
        <v>247</v>
      </c>
      <c r="O16" s="32">
        <v>398</v>
      </c>
      <c r="P16" s="32">
        <v>806</v>
      </c>
      <c r="Q16" s="22">
        <f>SUM(B16:P16)</f>
        <v>16846</v>
      </c>
      <c r="R16" s="21">
        <f t="shared" si="1"/>
        <v>1.1215480905520592E-2</v>
      </c>
    </row>
    <row r="17" spans="1:20" ht="20.100000000000001" customHeight="1" x14ac:dyDescent="0.3">
      <c r="A17" s="31" t="s">
        <v>12</v>
      </c>
      <c r="B17" s="27">
        <v>19</v>
      </c>
      <c r="C17" s="27"/>
      <c r="D17" s="27">
        <v>43</v>
      </c>
      <c r="E17" s="27"/>
      <c r="F17" s="27"/>
      <c r="G17" s="27"/>
      <c r="H17" s="28"/>
      <c r="I17" s="30">
        <v>19</v>
      </c>
      <c r="J17" s="27"/>
      <c r="K17" s="27">
        <v>49</v>
      </c>
      <c r="L17" s="27">
        <v>25</v>
      </c>
      <c r="M17" s="27">
        <v>11</v>
      </c>
      <c r="N17" s="27"/>
      <c r="O17" s="27"/>
      <c r="P17" s="24"/>
      <c r="Q17" s="22">
        <f t="shared" si="0"/>
        <v>166</v>
      </c>
      <c r="R17" s="21">
        <f t="shared" si="1"/>
        <v>1.1051702661263316E-4</v>
      </c>
    </row>
    <row r="18" spans="1:20" ht="20.100000000000001" customHeight="1" x14ac:dyDescent="0.3">
      <c r="A18" s="29" t="s">
        <v>84</v>
      </c>
      <c r="B18" s="27">
        <v>54</v>
      </c>
      <c r="C18" s="27">
        <v>238</v>
      </c>
      <c r="D18" s="27">
        <v>139</v>
      </c>
      <c r="E18" s="27">
        <v>95</v>
      </c>
      <c r="F18" s="27">
        <v>81</v>
      </c>
      <c r="G18" s="27">
        <v>1</v>
      </c>
      <c r="H18" s="28">
        <v>41</v>
      </c>
      <c r="I18" s="27">
        <v>11248</v>
      </c>
      <c r="J18" s="27">
        <v>572</v>
      </c>
      <c r="K18" s="27">
        <v>141</v>
      </c>
      <c r="L18" s="27">
        <v>3007</v>
      </c>
      <c r="M18" s="27">
        <v>1006</v>
      </c>
      <c r="N18" s="27">
        <v>56</v>
      </c>
      <c r="O18" s="27">
        <v>368</v>
      </c>
      <c r="P18" s="23">
        <v>315</v>
      </c>
      <c r="Q18" s="22">
        <f t="shared" si="0"/>
        <v>17362</v>
      </c>
      <c r="R18" s="21">
        <f t="shared" si="1"/>
        <v>1.1559015759328536E-2</v>
      </c>
    </row>
    <row r="19" spans="1:20" ht="20.100000000000001" customHeight="1" x14ac:dyDescent="0.3">
      <c r="A19" s="26" t="s">
        <v>10</v>
      </c>
      <c r="B19" s="24"/>
      <c r="C19" s="24"/>
      <c r="D19" s="24"/>
      <c r="E19" s="24"/>
      <c r="F19" s="24"/>
      <c r="G19" s="24"/>
      <c r="H19" s="25"/>
      <c r="I19" s="24">
        <v>19890</v>
      </c>
      <c r="J19" s="24"/>
      <c r="K19" s="24"/>
      <c r="L19" s="24"/>
      <c r="M19" s="24"/>
      <c r="N19" s="24"/>
      <c r="O19" s="24"/>
      <c r="P19" s="23"/>
      <c r="Q19" s="22">
        <f t="shared" si="0"/>
        <v>19890</v>
      </c>
      <c r="R19" s="21">
        <f t="shared" si="1"/>
        <v>1.3242070236899238E-2</v>
      </c>
    </row>
    <row r="20" spans="1:20" ht="20.100000000000001" customHeight="1" x14ac:dyDescent="0.3">
      <c r="A20" s="26" t="s">
        <v>81</v>
      </c>
      <c r="B20" s="24">
        <v>190</v>
      </c>
      <c r="C20" s="24"/>
      <c r="D20" s="24">
        <v>718</v>
      </c>
      <c r="E20" s="24">
        <v>337</v>
      </c>
      <c r="F20" s="24"/>
      <c r="G20" s="24"/>
      <c r="H20" s="25"/>
      <c r="I20" s="24"/>
      <c r="J20" s="24">
        <v>1869</v>
      </c>
      <c r="K20" s="24">
        <v>515</v>
      </c>
      <c r="L20" s="24"/>
      <c r="M20" s="24"/>
      <c r="N20" s="24"/>
      <c r="O20" s="24">
        <v>1832</v>
      </c>
      <c r="P20" s="23"/>
      <c r="Q20" s="22">
        <f t="shared" si="0"/>
        <v>5461</v>
      </c>
      <c r="R20" s="21">
        <f t="shared" si="1"/>
        <v>3.6357438694674077E-3</v>
      </c>
    </row>
    <row r="21" spans="1:20" ht="20.100000000000001" customHeight="1" thickBot="1" x14ac:dyDescent="0.35">
      <c r="A21" s="26" t="s">
        <v>82</v>
      </c>
      <c r="B21" s="153">
        <v>708</v>
      </c>
      <c r="C21" s="153"/>
      <c r="D21" s="153"/>
      <c r="E21" s="153"/>
      <c r="F21" s="153">
        <v>163</v>
      </c>
      <c r="G21" s="153">
        <v>21</v>
      </c>
      <c r="H21" s="154">
        <v>63</v>
      </c>
      <c r="I21" s="153"/>
      <c r="J21" s="153"/>
      <c r="K21" s="153"/>
      <c r="L21" s="153">
        <v>10310</v>
      </c>
      <c r="M21" s="153">
        <v>994</v>
      </c>
      <c r="N21" s="153">
        <v>183</v>
      </c>
      <c r="O21" s="153"/>
      <c r="P21" s="153">
        <v>824</v>
      </c>
      <c r="Q21" s="152">
        <f t="shared" si="0"/>
        <v>13266</v>
      </c>
      <c r="R21" s="21">
        <f t="shared" si="1"/>
        <v>8.8320414159228401E-3</v>
      </c>
    </row>
    <row r="22" spans="1:20" ht="20.100000000000001" customHeight="1" thickTop="1" thickBot="1" x14ac:dyDescent="0.35">
      <c r="A22" s="20" t="s">
        <v>9</v>
      </c>
      <c r="B22" s="19">
        <f>SUM(B8:B21)</f>
        <v>6766</v>
      </c>
      <c r="C22" s="19">
        <f>SUM(C8:C21)</f>
        <v>33790</v>
      </c>
      <c r="D22" s="19">
        <f t="shared" ref="D22:P22" si="2">SUM(D8:D21)</f>
        <v>21066</v>
      </c>
      <c r="E22" s="19">
        <f t="shared" si="2"/>
        <v>10851</v>
      </c>
      <c r="F22" s="19">
        <f t="shared" si="2"/>
        <v>9207</v>
      </c>
      <c r="G22" s="19">
        <f t="shared" si="2"/>
        <v>1603</v>
      </c>
      <c r="H22" s="19">
        <f t="shared" si="2"/>
        <v>4177</v>
      </c>
      <c r="I22" s="19">
        <f t="shared" si="2"/>
        <v>902217</v>
      </c>
      <c r="J22" s="19">
        <f t="shared" si="2"/>
        <v>60551</v>
      </c>
      <c r="K22" s="19">
        <f t="shared" si="2"/>
        <v>19550</v>
      </c>
      <c r="L22" s="19">
        <f t="shared" si="2"/>
        <v>243212</v>
      </c>
      <c r="M22" s="19">
        <f t="shared" si="2"/>
        <v>56218</v>
      </c>
      <c r="N22" s="19">
        <f t="shared" si="2"/>
        <v>19463</v>
      </c>
      <c r="O22" s="19">
        <f t="shared" si="2"/>
        <v>45336</v>
      </c>
      <c r="P22" s="19">
        <f t="shared" si="2"/>
        <v>68024</v>
      </c>
      <c r="Q22" s="18">
        <f>SUM(Q8:Q21)</f>
        <v>1502031</v>
      </c>
      <c r="R22" s="17">
        <f>SUM(R8:R21)</f>
        <v>1</v>
      </c>
    </row>
    <row r="23" spans="1:20" ht="20.100000000000001" customHeight="1" x14ac:dyDescent="0.3">
      <c r="A23" s="11" t="s">
        <v>8</v>
      </c>
      <c r="B23" s="16" t="s">
        <v>7</v>
      </c>
      <c r="C23" s="15">
        <v>116864</v>
      </c>
      <c r="D23" s="12" t="s">
        <v>6</v>
      </c>
      <c r="E23" s="14">
        <f>3701+1141+72+64</f>
        <v>4978</v>
      </c>
      <c r="F23" s="13" t="s">
        <v>5</v>
      </c>
      <c r="G23" s="12">
        <v>5895</v>
      </c>
      <c r="H23" s="12" t="s">
        <v>4</v>
      </c>
      <c r="I23" s="12">
        <v>114816</v>
      </c>
      <c r="M23" s="12"/>
      <c r="N23" s="13"/>
      <c r="O23" s="13" t="s">
        <v>3</v>
      </c>
      <c r="P23" s="12">
        <f>28789+14226</f>
        <v>43015</v>
      </c>
      <c r="Q23" s="6">
        <f>C23+E23+G23+I23+P23</f>
        <v>285568</v>
      </c>
    </row>
    <row r="24" spans="1:20" ht="20.100000000000001" customHeight="1" thickBot="1" x14ac:dyDescent="0.35">
      <c r="A24" s="11" t="s">
        <v>2</v>
      </c>
      <c r="B24" s="6"/>
      <c r="C24" s="6"/>
      <c r="D24" s="3"/>
      <c r="E24" s="5"/>
      <c r="F24" s="3"/>
      <c r="G24" s="3"/>
      <c r="H24" s="4"/>
      <c r="I24" s="3"/>
      <c r="J24" s="3"/>
      <c r="K24" s="3"/>
      <c r="L24" s="3"/>
      <c r="M24" s="3"/>
      <c r="N24" s="3"/>
      <c r="O24" s="3"/>
      <c r="P24" s="3"/>
      <c r="Q24" s="10">
        <f>SUM(Q22:Q23)</f>
        <v>1787599</v>
      </c>
    </row>
    <row r="25" spans="1:20" ht="20.25" customHeight="1" thickTop="1" x14ac:dyDescent="0.3">
      <c r="A25" s="9" t="s">
        <v>1</v>
      </c>
      <c r="B25" s="7">
        <v>6504</v>
      </c>
    </row>
    <row r="26" spans="1:20" ht="20.25" customHeight="1" x14ac:dyDescent="0.3">
      <c r="A26" s="8" t="s">
        <v>0</v>
      </c>
      <c r="B26" s="7">
        <v>1170</v>
      </c>
      <c r="C26" s="6"/>
      <c r="D26" s="3"/>
      <c r="E26" s="5"/>
      <c r="F26" s="3"/>
      <c r="G26" s="3"/>
      <c r="H26" s="4"/>
      <c r="I26" s="3"/>
      <c r="J26" s="3"/>
      <c r="K26" s="3"/>
      <c r="L26" s="3"/>
      <c r="M26" s="3"/>
      <c r="N26" s="3"/>
      <c r="O26" s="3"/>
      <c r="P26" s="3"/>
      <c r="Q26" s="2"/>
    </row>
    <row r="27" spans="1:20" ht="20.25" customHeight="1" x14ac:dyDescent="0.3">
      <c r="A27" s="151"/>
      <c r="B27" s="6"/>
      <c r="C27" s="6"/>
      <c r="D27" s="3"/>
      <c r="E27" s="5"/>
      <c r="F27" s="3"/>
      <c r="G27" s="3"/>
      <c r="H27" s="4"/>
      <c r="I27" s="3"/>
      <c r="J27" s="3"/>
      <c r="K27" s="3"/>
      <c r="L27" s="3"/>
      <c r="M27" s="3"/>
      <c r="N27" s="3"/>
      <c r="O27" s="3"/>
      <c r="P27" s="3"/>
      <c r="Q27" s="2"/>
    </row>
    <row r="28" spans="1:20" ht="20.25" customHeight="1" x14ac:dyDescent="0.3">
      <c r="A28" s="11"/>
      <c r="B28" s="6"/>
      <c r="C28" s="6"/>
      <c r="D28" s="3"/>
      <c r="E28" s="5"/>
      <c r="F28" s="3"/>
      <c r="G28" s="3"/>
      <c r="H28" s="4"/>
      <c r="I28" s="3"/>
      <c r="J28" s="3"/>
      <c r="K28" s="3"/>
      <c r="L28" s="3"/>
      <c r="M28" s="3"/>
      <c r="N28" s="3"/>
      <c r="O28" s="3"/>
      <c r="P28" s="3"/>
      <c r="Q28" s="2"/>
    </row>
    <row r="29" spans="1:20" ht="20.25" customHeight="1" x14ac:dyDescent="0.3">
      <c r="A29" s="11"/>
      <c r="B29" s="6"/>
      <c r="C29" s="6"/>
      <c r="D29" s="3"/>
      <c r="E29" s="5"/>
      <c r="F29" s="3"/>
      <c r="G29" s="3"/>
      <c r="H29" s="4"/>
      <c r="I29" s="3"/>
      <c r="J29" s="3"/>
      <c r="K29" s="3"/>
      <c r="L29" s="3"/>
      <c r="M29" s="3"/>
      <c r="N29" s="3"/>
      <c r="O29" s="3"/>
      <c r="P29" s="3"/>
      <c r="Q29" s="2"/>
    </row>
    <row r="30" spans="1:20" ht="20.25" customHeight="1" x14ac:dyDescent="0.3">
      <c r="A30" s="162" t="s">
        <v>80</v>
      </c>
      <c r="B30" s="162"/>
      <c r="C30" s="162"/>
      <c r="D30" s="162"/>
      <c r="E30" s="162"/>
      <c r="F30" s="162"/>
      <c r="G30" s="162"/>
      <c r="H30" s="162"/>
      <c r="I30" s="162"/>
      <c r="J30" s="162"/>
      <c r="K30" s="162"/>
      <c r="L30" s="162"/>
      <c r="M30" s="162"/>
      <c r="N30" s="162"/>
      <c r="O30" s="162"/>
      <c r="P30" s="162"/>
      <c r="Q30" s="162"/>
      <c r="R30" s="162"/>
    </row>
    <row r="31" spans="1:20" ht="20.25" customHeight="1" x14ac:dyDescent="0.3"/>
    <row r="32" spans="1:20" s="104" customFormat="1" ht="58.5" customHeight="1" x14ac:dyDescent="0.3">
      <c r="A32" s="150" t="s">
        <v>79</v>
      </c>
      <c r="B32" s="149" t="s">
        <v>21</v>
      </c>
      <c r="C32" s="149" t="s">
        <v>78</v>
      </c>
      <c r="D32" s="149" t="s">
        <v>19</v>
      </c>
      <c r="E32" s="149" t="s">
        <v>18</v>
      </c>
      <c r="F32" s="149" t="s">
        <v>17</v>
      </c>
      <c r="G32" s="145" t="s">
        <v>16</v>
      </c>
      <c r="H32" s="148" t="s">
        <v>77</v>
      </c>
      <c r="I32" s="145" t="s">
        <v>14</v>
      </c>
      <c r="J32" s="145" t="s">
        <v>76</v>
      </c>
      <c r="K32" s="146" t="s">
        <v>75</v>
      </c>
      <c r="L32" s="145" t="s">
        <v>74</v>
      </c>
      <c r="M32" s="145" t="s">
        <v>73</v>
      </c>
      <c r="N32" s="145" t="s">
        <v>72</v>
      </c>
      <c r="O32" s="146" t="s">
        <v>71</v>
      </c>
      <c r="P32" s="147" t="s">
        <v>70</v>
      </c>
      <c r="Q32" s="146" t="s">
        <v>69</v>
      </c>
      <c r="R32" s="145" t="s">
        <v>68</v>
      </c>
      <c r="S32" s="1"/>
      <c r="T32" s="1"/>
    </row>
    <row r="33" spans="1:20" s="104" customFormat="1" ht="20.25" customHeight="1" x14ac:dyDescent="0.3">
      <c r="A33" s="144" t="s">
        <v>67</v>
      </c>
      <c r="B33" s="143"/>
      <c r="C33" s="143"/>
      <c r="D33" s="143"/>
      <c r="E33" s="143"/>
      <c r="F33" s="143"/>
      <c r="G33" s="137"/>
      <c r="H33" s="137">
        <f>H14+P14</f>
        <v>52582</v>
      </c>
      <c r="I33" s="136">
        <f>H15+P15</f>
        <v>17536</v>
      </c>
      <c r="J33" s="135">
        <f t="shared" ref="J33:J40" si="3">SUM(B33:I33)</f>
        <v>70118</v>
      </c>
      <c r="K33" s="134">
        <f>IF(J33=0,0,((J33/J40)))</f>
        <v>4.9066506185970998E-2</v>
      </c>
      <c r="L33" s="132">
        <f>H16+H17+P16+P17</f>
        <v>840</v>
      </c>
      <c r="M33" s="133">
        <f t="shared" ref="M33:M39" si="4">IF(L33=0,0,(L33/L$40))</f>
        <v>4.9376910416176818E-2</v>
      </c>
      <c r="N33" s="132">
        <f>H18+P18</f>
        <v>356</v>
      </c>
      <c r="O33" s="131">
        <f t="shared" ref="O33:O39" si="5">IF(N33=0,0,(N33/N$40))</f>
        <v>2.0504550167031448E-2</v>
      </c>
      <c r="P33" s="142">
        <f>P21+H21</f>
        <v>887</v>
      </c>
      <c r="Q33" s="129">
        <f t="shared" ref="Q33:Q40" si="6">J33+L33+N33+P33</f>
        <v>72201</v>
      </c>
      <c r="R33" s="128">
        <f t="shared" ref="R33:R39" si="7">IF(Q33=0,0,(Q33/Q$40))</f>
        <v>4.8068914689510404E-2</v>
      </c>
      <c r="S33" s="1"/>
      <c r="T33" s="1"/>
    </row>
    <row r="34" spans="1:20" s="104" customFormat="1" ht="20.25" customHeight="1" x14ac:dyDescent="0.3">
      <c r="A34" s="139" t="s">
        <v>66</v>
      </c>
      <c r="B34" s="141"/>
      <c r="C34" s="138">
        <f>B9+D9+J9+K9</f>
        <v>60727</v>
      </c>
      <c r="D34" s="141"/>
      <c r="E34" s="141"/>
      <c r="F34" s="141"/>
      <c r="G34" s="137"/>
      <c r="H34" s="137">
        <f>B14+D14+J14+K14</f>
        <v>41276</v>
      </c>
      <c r="I34" s="136"/>
      <c r="J34" s="135">
        <f t="shared" si="3"/>
        <v>102003</v>
      </c>
      <c r="K34" s="134">
        <f>IF(J34=0,0,((J34/J40)))</f>
        <v>7.1378687790404752E-2</v>
      </c>
      <c r="L34" s="132">
        <f>B16+B17+D16+D17+J16+J17+K16+K17</f>
        <v>1024</v>
      </c>
      <c r="M34" s="133">
        <f t="shared" si="4"/>
        <v>6.0192805078767932E-2</v>
      </c>
      <c r="N34" s="132">
        <f>B18+D18+J18+K18</f>
        <v>906</v>
      </c>
      <c r="O34" s="131">
        <f t="shared" si="5"/>
        <v>5.2182928234074416E-2</v>
      </c>
      <c r="P34" s="140">
        <f>B20+D20+J20+K20+B21</f>
        <v>4000</v>
      </c>
      <c r="Q34" s="129">
        <f t="shared" si="6"/>
        <v>107933</v>
      </c>
      <c r="R34" s="128">
        <f t="shared" si="7"/>
        <v>7.1858037550489973E-2</v>
      </c>
      <c r="S34" s="1"/>
      <c r="T34" s="1"/>
    </row>
    <row r="35" spans="1:20" s="104" customFormat="1" ht="20.25" customHeight="1" x14ac:dyDescent="0.3">
      <c r="A35" s="139" t="s">
        <v>65</v>
      </c>
      <c r="B35" s="141"/>
      <c r="C35" s="141"/>
      <c r="D35" s="141"/>
      <c r="E35" s="141"/>
      <c r="F35" s="141"/>
      <c r="G35" s="137"/>
      <c r="H35" s="137">
        <f>O14</f>
        <v>26644</v>
      </c>
      <c r="I35" s="136">
        <f>O15</f>
        <v>16094</v>
      </c>
      <c r="J35" s="135">
        <f t="shared" si="3"/>
        <v>42738</v>
      </c>
      <c r="K35" s="134">
        <f>IF(J35=0,0,((J35/J40)))</f>
        <v>2.9906790572692157E-2</v>
      </c>
      <c r="L35" s="132">
        <f>O16+O17</f>
        <v>398</v>
      </c>
      <c r="M35" s="133">
        <f t="shared" si="4"/>
        <v>2.3395250411474253E-2</v>
      </c>
      <c r="N35" s="132">
        <f>O18</f>
        <v>368</v>
      </c>
      <c r="O35" s="131">
        <f t="shared" si="5"/>
        <v>2.1195714779403293E-2</v>
      </c>
      <c r="P35" s="140">
        <f>O20</f>
        <v>1832</v>
      </c>
      <c r="Q35" s="129">
        <f t="shared" si="6"/>
        <v>45336</v>
      </c>
      <c r="R35" s="128">
        <f t="shared" si="7"/>
        <v>3.0183132039218897E-2</v>
      </c>
      <c r="S35" s="1"/>
      <c r="T35" s="1"/>
    </row>
    <row r="36" spans="1:20" s="104" customFormat="1" ht="20.25" customHeight="1" x14ac:dyDescent="0.3">
      <c r="A36" s="139" t="s">
        <v>64</v>
      </c>
      <c r="B36" s="141"/>
      <c r="C36" s="138">
        <f>E9+M9</f>
        <v>35815</v>
      </c>
      <c r="D36" s="141"/>
      <c r="E36" s="141"/>
      <c r="F36" s="141"/>
      <c r="G36" s="137"/>
      <c r="H36" s="137"/>
      <c r="I36" s="136">
        <f>E15+M15</f>
        <v>28161</v>
      </c>
      <c r="J36" s="135">
        <f t="shared" si="3"/>
        <v>63976</v>
      </c>
      <c r="K36" s="134">
        <f>IF(J36=0,0,((J36/J40)))</f>
        <v>4.4768515926776019E-2</v>
      </c>
      <c r="L36" s="132">
        <f>E16+E17+M16+M17</f>
        <v>661</v>
      </c>
      <c r="M36" s="133">
        <f t="shared" si="4"/>
        <v>3.8854925934634375E-2</v>
      </c>
      <c r="N36" s="132">
        <f>E18+M18</f>
        <v>1101</v>
      </c>
      <c r="O36" s="131">
        <f t="shared" si="5"/>
        <v>6.3414353185116928E-2</v>
      </c>
      <c r="P36" s="140">
        <f>E20+M21</f>
        <v>1331</v>
      </c>
      <c r="Q36" s="129">
        <f t="shared" si="6"/>
        <v>67069</v>
      </c>
      <c r="R36" s="128">
        <f t="shared" si="7"/>
        <v>4.4652207577606587E-2</v>
      </c>
      <c r="S36" s="1"/>
      <c r="T36" s="1"/>
    </row>
    <row r="37" spans="1:20" s="104" customFormat="1" ht="20.25" customHeight="1" x14ac:dyDescent="0.3">
      <c r="A37" s="139" t="s">
        <v>63</v>
      </c>
      <c r="B37" s="138">
        <f>L8</f>
        <v>25335</v>
      </c>
      <c r="C37" s="138">
        <f>L9</f>
        <v>44304</v>
      </c>
      <c r="D37" s="141"/>
      <c r="E37" s="141"/>
      <c r="F37" s="138">
        <f>L12</f>
        <v>39243</v>
      </c>
      <c r="G37" s="137"/>
      <c r="H37" s="137">
        <f>L14+N14</f>
        <v>84520</v>
      </c>
      <c r="I37" s="136">
        <f>L15+N15</f>
        <v>52499</v>
      </c>
      <c r="J37" s="135">
        <f t="shared" si="3"/>
        <v>245901</v>
      </c>
      <c r="K37" s="134">
        <f>IF(J37=0,0,((J37/J40)))</f>
        <v>0.17207425964283715</v>
      </c>
      <c r="L37" s="132">
        <f>L16+L17+N16+N17</f>
        <v>3218</v>
      </c>
      <c r="M37" s="133">
        <f t="shared" si="4"/>
        <v>0.189160592522925</v>
      </c>
      <c r="N37" s="132">
        <f>L18+N18</f>
        <v>3063</v>
      </c>
      <c r="O37" s="131">
        <f t="shared" si="5"/>
        <v>0.17641976730791384</v>
      </c>
      <c r="P37" s="140">
        <f>L21+N21</f>
        <v>10493</v>
      </c>
      <c r="Q37" s="129">
        <f t="shared" si="6"/>
        <v>262675</v>
      </c>
      <c r="R37" s="128">
        <f t="shared" si="7"/>
        <v>0.17487987931008081</v>
      </c>
      <c r="S37" s="1"/>
      <c r="T37" s="1"/>
    </row>
    <row r="38" spans="1:20" s="104" customFormat="1" ht="20.25" customHeight="1" x14ac:dyDescent="0.3">
      <c r="A38" s="139" t="s">
        <v>62</v>
      </c>
      <c r="B38" s="138">
        <f>I8</f>
        <v>81357</v>
      </c>
      <c r="C38" s="138">
        <f>I9</f>
        <v>94273</v>
      </c>
      <c r="D38" s="138">
        <f>I10</f>
        <v>62103</v>
      </c>
      <c r="E38" s="138">
        <f>I11</f>
        <v>83353</v>
      </c>
      <c r="F38" s="138">
        <f>I12</f>
        <v>304937</v>
      </c>
      <c r="G38" s="137">
        <f>I13</f>
        <v>56604</v>
      </c>
      <c r="H38" s="137">
        <f>I14</f>
        <v>178027</v>
      </c>
      <c r="I38" s="136"/>
      <c r="J38" s="135">
        <f t="shared" si="3"/>
        <v>860654</v>
      </c>
      <c r="K38" s="134">
        <f>IF(J38=0,0,((J38/J40)))</f>
        <v>0.60226025863516763</v>
      </c>
      <c r="L38" s="132">
        <f>I16+I17</f>
        <v>10425</v>
      </c>
      <c r="M38" s="133">
        <f t="shared" si="4"/>
        <v>0.61280272748648013</v>
      </c>
      <c r="N38" s="132">
        <f>I18</f>
        <v>11248</v>
      </c>
      <c r="O38" s="131">
        <f t="shared" si="5"/>
        <v>0.64785162999654422</v>
      </c>
      <c r="P38" s="130">
        <f>I19</f>
        <v>19890</v>
      </c>
      <c r="Q38" s="129">
        <f t="shared" si="6"/>
        <v>902217</v>
      </c>
      <c r="R38" s="128">
        <f t="shared" si="7"/>
        <v>0.60066469999620509</v>
      </c>
      <c r="S38" s="1"/>
      <c r="T38" s="1"/>
    </row>
    <row r="39" spans="1:20" s="104" customFormat="1" ht="20.25" customHeight="1" thickBot="1" x14ac:dyDescent="0.35">
      <c r="A39" s="127" t="s">
        <v>61</v>
      </c>
      <c r="B39" s="126"/>
      <c r="C39" s="126"/>
      <c r="D39" s="126"/>
      <c r="E39" s="126"/>
      <c r="F39" s="125"/>
      <c r="G39" s="123"/>
      <c r="H39" s="123">
        <f>C14+F14+G14</f>
        <v>22903</v>
      </c>
      <c r="I39" s="124">
        <f>C15+F15+G15</f>
        <v>20747</v>
      </c>
      <c r="J39" s="123">
        <f t="shared" si="3"/>
        <v>43650</v>
      </c>
      <c r="K39" s="121">
        <f>IF(J39=0,0,((J39/J40)))</f>
        <v>3.0544981246151261E-2</v>
      </c>
      <c r="L39" s="122">
        <f>C16+C17+F16+F17+G16+G17</f>
        <v>446</v>
      </c>
      <c r="M39" s="121">
        <f t="shared" si="4"/>
        <v>2.6216788149541499E-2</v>
      </c>
      <c r="N39" s="122">
        <f>C18+F18+G18</f>
        <v>320</v>
      </c>
      <c r="O39" s="121">
        <f t="shared" si="5"/>
        <v>1.8431056329915908E-2</v>
      </c>
      <c r="P39" s="120">
        <f>C21+F21+G21</f>
        <v>184</v>
      </c>
      <c r="Q39" s="119">
        <f t="shared" si="6"/>
        <v>44600</v>
      </c>
      <c r="R39" s="118">
        <f t="shared" si="7"/>
        <v>2.9693128836888186E-2</v>
      </c>
      <c r="S39" s="1"/>
      <c r="T39" s="1"/>
    </row>
    <row r="40" spans="1:20" s="104" customFormat="1" ht="20.25" customHeight="1" thickTop="1" thickBot="1" x14ac:dyDescent="0.35">
      <c r="A40" s="117" t="s">
        <v>60</v>
      </c>
      <c r="B40" s="116">
        <f t="shared" ref="B40:I40" si="8">SUM(B33:B39)</f>
        <v>106692</v>
      </c>
      <c r="C40" s="116">
        <f t="shared" si="8"/>
        <v>235119</v>
      </c>
      <c r="D40" s="116">
        <f t="shared" si="8"/>
        <v>62103</v>
      </c>
      <c r="E40" s="116">
        <f t="shared" si="8"/>
        <v>83353</v>
      </c>
      <c r="F40" s="116">
        <f t="shared" si="8"/>
        <v>344180</v>
      </c>
      <c r="G40" s="115">
        <f t="shared" si="8"/>
        <v>56604</v>
      </c>
      <c r="H40" s="113">
        <f t="shared" si="8"/>
        <v>405952</v>
      </c>
      <c r="I40" s="114">
        <f t="shared" si="8"/>
        <v>135037</v>
      </c>
      <c r="J40" s="113">
        <f t="shared" si="3"/>
        <v>1429040</v>
      </c>
      <c r="K40" s="112">
        <f t="shared" ref="K40:P40" si="9">SUM(K33:K39)</f>
        <v>0.99999999999999989</v>
      </c>
      <c r="L40" s="111">
        <f t="shared" si="9"/>
        <v>17012</v>
      </c>
      <c r="M40" s="109">
        <f t="shared" si="9"/>
        <v>1</v>
      </c>
      <c r="N40" s="110">
        <f t="shared" si="9"/>
        <v>17362</v>
      </c>
      <c r="O40" s="109">
        <f t="shared" si="9"/>
        <v>1</v>
      </c>
      <c r="P40" s="108">
        <f t="shared" si="9"/>
        <v>38617</v>
      </c>
      <c r="Q40" s="107">
        <f t="shared" si="6"/>
        <v>1502031</v>
      </c>
      <c r="R40" s="106">
        <f>SUM(R33:R39)</f>
        <v>1</v>
      </c>
      <c r="S40" s="1"/>
      <c r="T40" s="1"/>
    </row>
    <row r="41" spans="1:20" s="104" customFormat="1" ht="20.100000000000001" customHeight="1" x14ac:dyDescent="0.3">
      <c r="A41" s="102"/>
      <c r="B41" s="105"/>
      <c r="C41" s="105"/>
      <c r="D41"/>
      <c r="E41"/>
      <c r="F41"/>
      <c r="G41"/>
      <c r="H41"/>
      <c r="I41"/>
      <c r="J41"/>
      <c r="K41"/>
      <c r="L41"/>
      <c r="M41"/>
      <c r="N41"/>
      <c r="O41"/>
      <c r="P41"/>
      <c r="Q41"/>
      <c r="R41"/>
      <c r="S41" s="1"/>
      <c r="T41" s="1"/>
    </row>
    <row r="42" spans="1:20" ht="20.100000000000001" customHeight="1" x14ac:dyDescent="0.3">
      <c r="A42" s="102"/>
      <c r="B42" s="97"/>
      <c r="C42" s="97"/>
    </row>
    <row r="43" spans="1:20" ht="20.100000000000001" customHeight="1" x14ac:dyDescent="0.3">
      <c r="A43" s="102"/>
      <c r="B43" s="97"/>
      <c r="C43" s="97"/>
    </row>
    <row r="44" spans="1:20" ht="20.100000000000001" customHeight="1" x14ac:dyDescent="0.3">
      <c r="A44" s="102"/>
      <c r="B44" s="97"/>
      <c r="C44" s="97"/>
    </row>
    <row r="45" spans="1:20" ht="20.100000000000001" customHeight="1" x14ac:dyDescent="0.3">
      <c r="A45" s="102"/>
      <c r="B45" s="97"/>
      <c r="C45" s="97"/>
    </row>
    <row r="46" spans="1:20" ht="20.100000000000001" customHeight="1" x14ac:dyDescent="0.3">
      <c r="B46" s="97"/>
      <c r="C46" s="97"/>
    </row>
    <row r="47" spans="1:20" ht="20.100000000000001" customHeight="1" x14ac:dyDescent="0.3">
      <c r="A47" s="104" t="s">
        <v>59</v>
      </c>
      <c r="B47" s="97"/>
      <c r="C47" s="97"/>
    </row>
    <row r="48" spans="1:20" ht="20.100000000000001" customHeight="1" x14ac:dyDescent="0.3">
      <c r="A48" s="104" t="s">
        <v>83</v>
      </c>
      <c r="B48" s="97"/>
      <c r="C48" s="97"/>
    </row>
    <row r="49" spans="1:20" ht="20.100000000000001" customHeight="1" x14ac:dyDescent="0.3">
      <c r="A49" s="102" t="s">
        <v>58</v>
      </c>
      <c r="B49" s="97"/>
      <c r="C49" s="97"/>
    </row>
    <row r="50" spans="1:20" ht="20.100000000000001" customHeight="1" x14ac:dyDescent="0.3">
      <c r="A50" s="102" t="s">
        <v>57</v>
      </c>
      <c r="B50" s="97"/>
      <c r="C50" s="97"/>
    </row>
    <row r="51" spans="1:20" ht="20.100000000000001" customHeight="1" x14ac:dyDescent="0.3">
      <c r="B51" s="97"/>
      <c r="C51" s="97"/>
      <c r="D51" s="97"/>
      <c r="E51" s="97"/>
      <c r="F51" s="97"/>
      <c r="G51" s="97"/>
      <c r="H51" s="101"/>
      <c r="I51" s="97"/>
      <c r="J51" s="97"/>
      <c r="K51" s="97"/>
      <c r="L51" s="97"/>
      <c r="M51" s="97"/>
      <c r="N51" s="97"/>
      <c r="O51" s="97"/>
      <c r="P51" s="97"/>
      <c r="Q51" s="97"/>
      <c r="S51" s="103" t="s">
        <v>56</v>
      </c>
    </row>
    <row r="52" spans="1:20" ht="20.100000000000001" customHeight="1" x14ac:dyDescent="0.3">
      <c r="A52" s="160" t="s">
        <v>55</v>
      </c>
      <c r="B52" s="160"/>
      <c r="C52" s="160"/>
      <c r="D52" s="160"/>
      <c r="E52" s="160"/>
      <c r="F52" s="160"/>
      <c r="G52" s="160"/>
      <c r="H52" s="160"/>
      <c r="I52" s="160"/>
      <c r="J52" s="160"/>
      <c r="K52" s="160"/>
      <c r="L52" s="160"/>
      <c r="M52" s="160"/>
      <c r="N52" s="160"/>
      <c r="O52" s="160"/>
      <c r="P52" s="160"/>
      <c r="Q52" s="160"/>
      <c r="R52" s="160"/>
    </row>
    <row r="53" spans="1:20" ht="20.25" customHeight="1" x14ac:dyDescent="0.3">
      <c r="A53" s="159" t="s">
        <v>54</v>
      </c>
      <c r="B53" s="159"/>
      <c r="C53" s="159"/>
      <c r="D53" s="159"/>
      <c r="E53" s="159"/>
      <c r="F53" s="159"/>
      <c r="G53" s="159"/>
      <c r="H53" s="159"/>
      <c r="I53" s="159"/>
      <c r="J53" s="159"/>
      <c r="K53" s="159"/>
      <c r="L53" s="159"/>
      <c r="M53" s="159"/>
      <c r="N53" s="159"/>
      <c r="O53" s="159"/>
      <c r="P53" s="159"/>
      <c r="Q53" s="159"/>
      <c r="R53" s="159"/>
    </row>
    <row r="54" spans="1:20" ht="20.25" customHeight="1" x14ac:dyDescent="0.3">
      <c r="A54" s="158" t="s">
        <v>89</v>
      </c>
      <c r="B54" s="158"/>
      <c r="C54" s="158"/>
      <c r="D54" s="158"/>
      <c r="E54" s="158"/>
      <c r="F54" s="158"/>
      <c r="G54" s="158"/>
      <c r="H54" s="158"/>
      <c r="I54" s="158"/>
      <c r="J54" s="158"/>
      <c r="K54" s="158"/>
      <c r="L54" s="158"/>
      <c r="M54" s="158"/>
      <c r="N54" s="158"/>
      <c r="O54" s="158"/>
      <c r="P54" s="158"/>
      <c r="Q54" s="158"/>
      <c r="R54" s="158"/>
    </row>
    <row r="55" spans="1:20" ht="20.25" customHeight="1" x14ac:dyDescent="0.3">
      <c r="A55" s="159" t="s">
        <v>52</v>
      </c>
      <c r="B55" s="159"/>
      <c r="C55" s="159"/>
      <c r="D55" s="159"/>
      <c r="E55" s="159"/>
      <c r="F55" s="159"/>
      <c r="G55" s="159"/>
      <c r="H55" s="159"/>
      <c r="I55" s="159"/>
      <c r="J55" s="159"/>
      <c r="K55" s="159"/>
      <c r="L55" s="159"/>
      <c r="M55" s="159"/>
      <c r="N55" s="159"/>
      <c r="O55" s="159"/>
      <c r="P55" s="159"/>
      <c r="Q55" s="159"/>
      <c r="R55" s="159"/>
    </row>
    <row r="56" spans="1:20" ht="20.25" customHeight="1" x14ac:dyDescent="0.3">
      <c r="A56" s="102"/>
      <c r="B56" s="97"/>
      <c r="C56" s="97"/>
      <c r="D56" s="97"/>
      <c r="E56" s="97"/>
      <c r="F56" s="97"/>
      <c r="G56" s="97"/>
      <c r="H56" s="101"/>
      <c r="I56" s="97"/>
      <c r="J56" s="97"/>
      <c r="K56" s="97"/>
      <c r="L56" s="97"/>
      <c r="M56" s="97"/>
      <c r="N56" s="97"/>
      <c r="O56" s="97"/>
      <c r="P56" s="97"/>
      <c r="Q56" s="97"/>
    </row>
    <row r="57" spans="1:20" ht="20.100000000000001" customHeight="1" x14ac:dyDescent="0.3">
      <c r="A57" s="102"/>
      <c r="B57" s="97"/>
      <c r="C57" s="97"/>
      <c r="D57" s="97"/>
      <c r="E57" s="97"/>
      <c r="F57" s="97"/>
      <c r="G57" s="97"/>
      <c r="H57" s="101"/>
      <c r="I57" s="97"/>
      <c r="J57" s="97"/>
      <c r="K57" s="97"/>
      <c r="L57" s="97"/>
      <c r="M57" s="97"/>
      <c r="N57" s="97"/>
      <c r="O57" s="97"/>
      <c r="P57" s="97"/>
      <c r="Q57" s="97"/>
    </row>
    <row r="58" spans="1:20" ht="20.100000000000001" customHeight="1" x14ac:dyDescent="0.3">
      <c r="A58" s="97"/>
      <c r="B58" s="53" t="s">
        <v>42</v>
      </c>
      <c r="C58" s="100"/>
      <c r="D58" s="97"/>
      <c r="E58" s="98"/>
      <c r="F58" s="98"/>
      <c r="G58" s="98"/>
      <c r="H58" s="99"/>
      <c r="I58" s="98"/>
      <c r="J58" s="98"/>
      <c r="K58" s="98"/>
      <c r="L58" s="98"/>
      <c r="M58" s="98"/>
      <c r="N58" s="98"/>
      <c r="O58" s="98"/>
      <c r="P58" s="97"/>
      <c r="Q58" s="97"/>
    </row>
    <row r="59" spans="1:20" ht="20.100000000000001" customHeight="1" x14ac:dyDescent="0.3">
      <c r="A59" s="49"/>
      <c r="B59" s="47">
        <v>1</v>
      </c>
      <c r="C59" s="47">
        <v>3</v>
      </c>
      <c r="D59" s="47">
        <v>5</v>
      </c>
      <c r="E59" s="47">
        <v>7</v>
      </c>
      <c r="F59" s="47">
        <v>9</v>
      </c>
      <c r="G59" s="48">
        <v>11</v>
      </c>
      <c r="H59" s="48">
        <v>29</v>
      </c>
      <c r="I59" s="48">
        <v>13</v>
      </c>
      <c r="J59" s="48">
        <v>15</v>
      </c>
      <c r="K59" s="48">
        <v>17</v>
      </c>
      <c r="L59" s="47">
        <v>19</v>
      </c>
      <c r="M59" s="47">
        <v>21</v>
      </c>
      <c r="N59" s="47">
        <v>23</v>
      </c>
      <c r="O59" s="47">
        <v>25</v>
      </c>
      <c r="P59" s="47">
        <v>27</v>
      </c>
      <c r="Q59" s="46" t="s">
        <v>51</v>
      </c>
      <c r="R59" s="96"/>
    </row>
    <row r="60" spans="1:20" ht="20.25" customHeight="1" x14ac:dyDescent="0.3">
      <c r="A60" s="44" t="s">
        <v>39</v>
      </c>
      <c r="B60" s="40" t="s">
        <v>38</v>
      </c>
      <c r="C60" s="40" t="s">
        <v>37</v>
      </c>
      <c r="D60" s="40" t="s">
        <v>36</v>
      </c>
      <c r="E60" s="40" t="s">
        <v>35</v>
      </c>
      <c r="F60" s="40" t="s">
        <v>34</v>
      </c>
      <c r="G60" s="40" t="s">
        <v>33</v>
      </c>
      <c r="H60" s="43" t="s">
        <v>32</v>
      </c>
      <c r="I60" s="40" t="s">
        <v>31</v>
      </c>
      <c r="J60" s="40" t="s">
        <v>30</v>
      </c>
      <c r="K60" s="40" t="s">
        <v>29</v>
      </c>
      <c r="L60" s="40" t="s">
        <v>28</v>
      </c>
      <c r="M60" s="40" t="s">
        <v>27</v>
      </c>
      <c r="N60" s="40" t="s">
        <v>26</v>
      </c>
      <c r="O60" s="40" t="s">
        <v>25</v>
      </c>
      <c r="P60" s="95" t="s">
        <v>24</v>
      </c>
      <c r="Q60" s="41" t="s">
        <v>23</v>
      </c>
      <c r="R60" s="94"/>
    </row>
    <row r="61" spans="1:20" ht="20.25" customHeight="1" x14ac:dyDescent="0.3">
      <c r="A61" s="31" t="s">
        <v>21</v>
      </c>
      <c r="B61" s="84"/>
      <c r="C61" s="84"/>
      <c r="D61" s="84"/>
      <c r="E61" s="84"/>
      <c r="F61" s="84"/>
      <c r="G61" s="84"/>
      <c r="H61" s="84"/>
      <c r="I61" s="84">
        <f t="shared" ref="I61:I67" si="10">(I8-I89)/I89</f>
        <v>2.5014170589250069E-3</v>
      </c>
      <c r="J61" s="84"/>
      <c r="K61" s="84"/>
      <c r="L61" s="84">
        <f>(L8-L89)/L89</f>
        <v>-3.0300645364394773E-3</v>
      </c>
      <c r="M61" s="84"/>
      <c r="N61" s="84"/>
      <c r="O61" s="84"/>
      <c r="P61" s="89"/>
      <c r="Q61" s="86">
        <f t="shared" ref="Q61:Q74" si="11">(Q8-Q89)/Q89</f>
        <v>1.1823658577782782E-3</v>
      </c>
      <c r="R61" s="85"/>
      <c r="S61" s="61">
        <f t="shared" ref="S61:S72" si="12">Q8-Q89</f>
        <v>126</v>
      </c>
      <c r="T61" s="65">
        <f t="shared" ref="T61:T72" si="13">Q61</f>
        <v>1.1823658577782782E-3</v>
      </c>
    </row>
    <row r="62" spans="1:20" ht="20.25" customHeight="1" x14ac:dyDescent="0.3">
      <c r="A62" s="31" t="s">
        <v>20</v>
      </c>
      <c r="B62" s="84">
        <f>(B9-B90)/B90</f>
        <v>1.782001782001782E-3</v>
      </c>
      <c r="C62" s="84"/>
      <c r="D62" s="84">
        <f>(D9-D90)/D90</f>
        <v>6.9035532994923855E-3</v>
      </c>
      <c r="E62" s="84">
        <f>(E9-E90)/E90</f>
        <v>7.2752468387320282E-3</v>
      </c>
      <c r="F62" s="84"/>
      <c r="G62" s="84"/>
      <c r="H62" s="84"/>
      <c r="I62" s="84">
        <f t="shared" si="10"/>
        <v>2.1473142626314166E-3</v>
      </c>
      <c r="J62" s="84">
        <f>(J9-J90)/J90</f>
        <v>3.2217747535064575E-3</v>
      </c>
      <c r="K62" s="84">
        <f>(K9-K90)/K90</f>
        <v>-1.7672528055138288E-4</v>
      </c>
      <c r="L62" s="84">
        <f>(L9-L90)/L90</f>
        <v>1.6957200027131519E-3</v>
      </c>
      <c r="M62" s="84">
        <f>(M9-M90)/M90</f>
        <v>3.9152695512498746E-3</v>
      </c>
      <c r="N62" s="84"/>
      <c r="O62" s="84"/>
      <c r="P62" s="89"/>
      <c r="Q62" s="86">
        <f t="shared" si="11"/>
        <v>2.6610375487750274E-3</v>
      </c>
      <c r="R62" s="85"/>
      <c r="S62" s="61">
        <f t="shared" si="12"/>
        <v>624</v>
      </c>
      <c r="T62" s="65">
        <f t="shared" si="13"/>
        <v>2.6610375487750274E-3</v>
      </c>
    </row>
    <row r="63" spans="1:20" ht="20.25" customHeight="1" x14ac:dyDescent="0.3">
      <c r="A63" s="31" t="s">
        <v>19</v>
      </c>
      <c r="B63" s="91"/>
      <c r="C63" s="91"/>
      <c r="D63" s="91"/>
      <c r="E63" s="91"/>
      <c r="F63" s="91"/>
      <c r="G63" s="91"/>
      <c r="H63" s="91"/>
      <c r="I63" s="90">
        <f t="shared" si="10"/>
        <v>-1.9575959458819445E-2</v>
      </c>
      <c r="J63" s="91"/>
      <c r="K63" s="91"/>
      <c r="L63" s="91"/>
      <c r="M63" s="91"/>
      <c r="N63" s="91"/>
      <c r="O63" s="91"/>
      <c r="P63" s="93"/>
      <c r="Q63" s="86">
        <f t="shared" si="11"/>
        <v>-1.9575959458819445E-2</v>
      </c>
      <c r="R63" s="85"/>
      <c r="S63" s="61">
        <f t="shared" si="12"/>
        <v>-1240</v>
      </c>
      <c r="T63" s="65">
        <f t="shared" si="13"/>
        <v>-1.9575959458819445E-2</v>
      </c>
    </row>
    <row r="64" spans="1:20" ht="20.25" customHeight="1" x14ac:dyDescent="0.3">
      <c r="A64" s="31" t="s">
        <v>18</v>
      </c>
      <c r="B64" s="91"/>
      <c r="C64" s="91"/>
      <c r="D64" s="91"/>
      <c r="E64" s="91"/>
      <c r="F64" s="91"/>
      <c r="G64" s="91"/>
      <c r="H64" s="91"/>
      <c r="I64" s="90">
        <f t="shared" si="10"/>
        <v>-1.2299889798675214E-2</v>
      </c>
      <c r="J64" s="91"/>
      <c r="K64" s="91"/>
      <c r="L64" s="91"/>
      <c r="M64" s="91"/>
      <c r="N64" s="91"/>
      <c r="O64" s="91"/>
      <c r="P64" s="93"/>
      <c r="Q64" s="86">
        <f t="shared" si="11"/>
        <v>-1.2299889798675214E-2</v>
      </c>
      <c r="R64" s="85"/>
      <c r="S64" s="61">
        <f t="shared" si="12"/>
        <v>-1038</v>
      </c>
      <c r="T64" s="65">
        <f t="shared" si="13"/>
        <v>-1.2299889798675214E-2</v>
      </c>
    </row>
    <row r="65" spans="1:20" ht="20.25" customHeight="1" x14ac:dyDescent="0.3">
      <c r="A65" s="31" t="s">
        <v>17</v>
      </c>
      <c r="B65" s="91"/>
      <c r="C65" s="91"/>
      <c r="D65" s="91"/>
      <c r="E65" s="91"/>
      <c r="F65" s="91"/>
      <c r="G65" s="91"/>
      <c r="H65" s="91"/>
      <c r="I65" s="90">
        <f t="shared" si="10"/>
        <v>3.234041993196339E-3</v>
      </c>
      <c r="J65" s="91"/>
      <c r="K65" s="91"/>
      <c r="L65" s="90">
        <f>(L12-L93)/L93</f>
        <v>8.9267496429300144E-4</v>
      </c>
      <c r="M65" s="91"/>
      <c r="N65" s="91"/>
      <c r="O65" s="91"/>
      <c r="P65" s="93"/>
      <c r="Q65" s="86">
        <f t="shared" si="11"/>
        <v>2.9665289280281617E-3</v>
      </c>
      <c r="R65" s="85"/>
      <c r="S65" s="61">
        <f t="shared" si="12"/>
        <v>1018</v>
      </c>
      <c r="T65" s="65">
        <f t="shared" si="13"/>
        <v>2.9665289280281617E-3</v>
      </c>
    </row>
    <row r="66" spans="1:20" ht="20.25" customHeight="1" x14ac:dyDescent="0.3">
      <c r="A66" s="31" t="s">
        <v>16</v>
      </c>
      <c r="B66" s="91"/>
      <c r="C66" s="91"/>
      <c r="D66" s="91"/>
      <c r="E66" s="91"/>
      <c r="F66" s="91"/>
      <c r="G66" s="91"/>
      <c r="H66" s="91"/>
      <c r="I66" s="90">
        <f t="shared" si="10"/>
        <v>-2.0302196375720442E-2</v>
      </c>
      <c r="J66" s="91"/>
      <c r="K66" s="91"/>
      <c r="L66" s="91"/>
      <c r="M66" s="91"/>
      <c r="N66" s="91"/>
      <c r="O66" s="91"/>
      <c r="P66" s="93"/>
      <c r="Q66" s="86">
        <f t="shared" si="11"/>
        <v>-2.0302196375720442E-2</v>
      </c>
      <c r="R66" s="85"/>
      <c r="S66" s="61">
        <f t="shared" si="12"/>
        <v>-1173</v>
      </c>
      <c r="T66" s="65">
        <f t="shared" si="13"/>
        <v>-2.0302196375720442E-2</v>
      </c>
    </row>
    <row r="67" spans="1:20" ht="20.25" customHeight="1" x14ac:dyDescent="0.3">
      <c r="A67" s="31" t="s">
        <v>15</v>
      </c>
      <c r="B67" s="90">
        <f>(B14-B95)/B95</f>
        <v>-4.6121593291404616E-3</v>
      </c>
      <c r="C67" s="90">
        <f>(C14-C95)/C95</f>
        <v>5.4624456859093734E-3</v>
      </c>
      <c r="D67" s="90">
        <f>(D14-D95)/D95</f>
        <v>-1.4357360605762612E-2</v>
      </c>
      <c r="E67" s="91"/>
      <c r="F67" s="90">
        <f t="shared" ref="F67:H69" si="14">(F14-F95)/F95</f>
        <v>5.4281211696725618E-3</v>
      </c>
      <c r="G67" s="90">
        <f t="shared" si="14"/>
        <v>0</v>
      </c>
      <c r="H67" s="90">
        <f t="shared" si="14"/>
        <v>6.1940812112869928E-3</v>
      </c>
      <c r="I67" s="90">
        <f t="shared" si="10"/>
        <v>7.3616785306067018E-3</v>
      </c>
      <c r="J67" s="90">
        <f>(J14-J95)/J95</f>
        <v>-1.3827838827838827E-2</v>
      </c>
      <c r="K67" s="90">
        <f>(K14-K95)/K95</f>
        <v>-4.6101694915254236E-3</v>
      </c>
      <c r="L67" s="90">
        <f>(L14-L95)/L95</f>
        <v>5.7576409814894536E-3</v>
      </c>
      <c r="M67" s="91"/>
      <c r="N67" s="90">
        <f t="shared" ref="N67:P69" si="15">(N14-N95)/N95</f>
        <v>5.2550231839258114E-3</v>
      </c>
      <c r="O67" s="90">
        <f t="shared" si="15"/>
        <v>4.0321061159889968E-3</v>
      </c>
      <c r="P67" s="92">
        <f t="shared" si="15"/>
        <v>-1.8091179544906329E-3</v>
      </c>
      <c r="Q67" s="86">
        <f t="shared" si="11"/>
        <v>3.5623258700010628E-3</v>
      </c>
      <c r="R67" s="85"/>
      <c r="S67" s="61">
        <f t="shared" si="12"/>
        <v>1441</v>
      </c>
      <c r="T67" s="65">
        <f t="shared" si="13"/>
        <v>3.5623258700010628E-3</v>
      </c>
    </row>
    <row r="68" spans="1:20" ht="20.25" customHeight="1" x14ac:dyDescent="0.3">
      <c r="A68" s="31" t="s">
        <v>14</v>
      </c>
      <c r="B68" s="91"/>
      <c r="C68" s="90">
        <f>(C15-C96)/C96</f>
        <v>-5.846243788365975E-3</v>
      </c>
      <c r="D68" s="91"/>
      <c r="E68" s="90">
        <f>(E15-E96)/E96</f>
        <v>-1.3149243918474688E-2</v>
      </c>
      <c r="F68" s="90">
        <f t="shared" si="14"/>
        <v>-7.2738772928526247E-3</v>
      </c>
      <c r="G68" s="90">
        <f t="shared" si="14"/>
        <v>-1.3093289689034371E-2</v>
      </c>
      <c r="H68" s="90">
        <f t="shared" si="14"/>
        <v>-3.5467128027681663E-2</v>
      </c>
      <c r="I68" s="91"/>
      <c r="J68" s="91"/>
      <c r="K68" s="91"/>
      <c r="L68" s="90">
        <f t="shared" ref="L68:M71" si="16">(L15-L96)/L96</f>
        <v>-6.9271266278747579E-4</v>
      </c>
      <c r="M68" s="90">
        <f t="shared" si="16"/>
        <v>-1.690474178006931E-4</v>
      </c>
      <c r="N68" s="90">
        <f t="shared" si="15"/>
        <v>-6.4648206012283159E-3</v>
      </c>
      <c r="O68" s="90">
        <f t="shared" si="15"/>
        <v>-5.2537239631621239E-3</v>
      </c>
      <c r="P68" s="90">
        <f t="shared" si="15"/>
        <v>-7.1346514299534432E-3</v>
      </c>
      <c r="Q68" s="86">
        <f t="shared" si="11"/>
        <v>-3.9021583582904266E-3</v>
      </c>
      <c r="R68" s="85"/>
      <c r="S68" s="61">
        <f t="shared" si="12"/>
        <v>-529</v>
      </c>
      <c r="T68" s="65">
        <f t="shared" si="13"/>
        <v>-3.9021583582904266E-3</v>
      </c>
    </row>
    <row r="69" spans="1:20" ht="20.25" customHeight="1" x14ac:dyDescent="0.3">
      <c r="A69" s="31" t="s">
        <v>50</v>
      </c>
      <c r="B69" s="84">
        <f>(B16-B97)/B97</f>
        <v>-0.04</v>
      </c>
      <c r="C69" s="84">
        <f>(C16-C97)/C97</f>
        <v>5.763688760806916E-3</v>
      </c>
      <c r="D69" s="84">
        <f>(D16-D97)/D97</f>
        <v>8.9686098654708519E-3</v>
      </c>
      <c r="E69" s="84">
        <f>(E16-E97)/E97</f>
        <v>3.0612244897959183E-2</v>
      </c>
      <c r="F69" s="84">
        <f t="shared" si="14"/>
        <v>0</v>
      </c>
      <c r="G69" s="84">
        <f t="shared" si="14"/>
        <v>-6.25E-2</v>
      </c>
      <c r="H69" s="84">
        <f t="shared" si="14"/>
        <v>0</v>
      </c>
      <c r="I69" s="84">
        <f>(I16-I97)/I97</f>
        <v>-7.4399084318962231E-3</v>
      </c>
      <c r="J69" s="84">
        <f>(J16-J97)/J97</f>
        <v>1.5765765765765764E-2</v>
      </c>
      <c r="K69" s="84">
        <f>(K16-K97)/K97</f>
        <v>-1.5625E-2</v>
      </c>
      <c r="L69" s="84">
        <f t="shared" si="16"/>
        <v>-2.0325203252032522E-3</v>
      </c>
      <c r="M69" s="84">
        <f t="shared" si="16"/>
        <v>-2.3131672597864767E-2</v>
      </c>
      <c r="N69" s="84">
        <f t="shared" si="15"/>
        <v>-4.0322580645161289E-3</v>
      </c>
      <c r="O69" s="84">
        <f t="shared" si="15"/>
        <v>7.5949367088607592E-3</v>
      </c>
      <c r="P69" s="84">
        <f t="shared" si="15"/>
        <v>-7.3891625615763543E-3</v>
      </c>
      <c r="Q69" s="86">
        <f t="shared" si="11"/>
        <v>-5.4902886829210698E-3</v>
      </c>
      <c r="R69" s="85"/>
      <c r="S69" s="61">
        <f t="shared" si="12"/>
        <v>-93</v>
      </c>
      <c r="T69" s="65">
        <f t="shared" si="13"/>
        <v>-5.4902886829210698E-3</v>
      </c>
    </row>
    <row r="70" spans="1:20" ht="20.25" customHeight="1" x14ac:dyDescent="0.3">
      <c r="A70" s="31" t="s">
        <v>49</v>
      </c>
      <c r="B70" s="84">
        <f>(B17-B98)/B98</f>
        <v>5.5555555555555552E-2</v>
      </c>
      <c r="C70" s="84"/>
      <c r="D70" s="84">
        <f>(D17-D98)/D98</f>
        <v>-2.2727272727272728E-2</v>
      </c>
      <c r="E70" s="84"/>
      <c r="F70" s="84"/>
      <c r="G70" s="84"/>
      <c r="H70" s="84"/>
      <c r="I70" s="84">
        <f>(I17-I98)/I98</f>
        <v>-0.13636363636363635</v>
      </c>
      <c r="J70" s="84"/>
      <c r="K70" s="84">
        <f>(K17-K98)/K98</f>
        <v>8.8888888888888892E-2</v>
      </c>
      <c r="L70" s="84">
        <f t="shared" si="16"/>
        <v>-3.8461538461538464E-2</v>
      </c>
      <c r="M70" s="84">
        <f t="shared" si="16"/>
        <v>0</v>
      </c>
      <c r="N70" s="84"/>
      <c r="O70" s="84">
        <f>IF(O98=0,0,((O17-O98)/O98))</f>
        <v>0</v>
      </c>
      <c r="P70" s="89"/>
      <c r="Q70" s="86">
        <f t="shared" si="11"/>
        <v>0</v>
      </c>
      <c r="R70" s="85"/>
      <c r="S70" s="61">
        <f t="shared" si="12"/>
        <v>0</v>
      </c>
      <c r="T70" s="65">
        <f t="shared" si="13"/>
        <v>0</v>
      </c>
    </row>
    <row r="71" spans="1:20" ht="20.25" customHeight="1" x14ac:dyDescent="0.3">
      <c r="A71" s="29" t="s">
        <v>11</v>
      </c>
      <c r="B71" s="88">
        <f>(B18-B99)/B99</f>
        <v>0.14893617021276595</v>
      </c>
      <c r="C71" s="88">
        <f>(C18-C99)/C99</f>
        <v>8.4745762711864406E-3</v>
      </c>
      <c r="D71" s="88">
        <f>(D18-D99)/D99</f>
        <v>8.59375E-2</v>
      </c>
      <c r="E71" s="88">
        <f>(E18-E99)/E99</f>
        <v>-2.0618556701030927E-2</v>
      </c>
      <c r="F71" s="88">
        <f>(F18-F99)/F99</f>
        <v>-3.5714285714285712E-2</v>
      </c>
      <c r="G71" s="88">
        <f>(G18-G99)/G99</f>
        <v>-0.5</v>
      </c>
      <c r="H71" s="88">
        <f>(H18-H99)/H99</f>
        <v>0</v>
      </c>
      <c r="I71" s="88">
        <f>(I18-I99)/I99</f>
        <v>1.3972775624267556E-2</v>
      </c>
      <c r="J71" s="88">
        <f>(J18-J99)/J99</f>
        <v>1.9607843137254902E-2</v>
      </c>
      <c r="K71" s="88">
        <f>(K18-K99)/K99</f>
        <v>1.4388489208633094E-2</v>
      </c>
      <c r="L71" s="88">
        <f t="shared" si="16"/>
        <v>1.109616677874916E-2</v>
      </c>
      <c r="M71" s="88">
        <f t="shared" si="16"/>
        <v>2.54841997961264E-2</v>
      </c>
      <c r="N71" s="88">
        <f>(N18-N99)/N99</f>
        <v>1.8181818181818181E-2</v>
      </c>
      <c r="O71" s="88">
        <f>(O18-O99)/O99</f>
        <v>2.7932960893854747E-2</v>
      </c>
      <c r="P71" s="88">
        <f>(P18-P99)/P99</f>
        <v>7.5085324232081918E-2</v>
      </c>
      <c r="Q71" s="87">
        <f t="shared" si="11"/>
        <v>1.5975188717888701E-2</v>
      </c>
      <c r="R71" s="85"/>
      <c r="S71" s="61">
        <f t="shared" si="12"/>
        <v>273</v>
      </c>
      <c r="T71" s="65">
        <f t="shared" si="13"/>
        <v>1.5975188717888701E-2</v>
      </c>
    </row>
    <row r="72" spans="1:20" ht="20.25" customHeight="1" x14ac:dyDescent="0.3">
      <c r="A72" s="26" t="s">
        <v>48</v>
      </c>
      <c r="B72" s="84"/>
      <c r="C72" s="84"/>
      <c r="D72" s="84"/>
      <c r="E72" s="84"/>
      <c r="F72" s="84"/>
      <c r="G72" s="84"/>
      <c r="H72" s="84"/>
      <c r="I72" s="84">
        <f>(I19-I100)/I100</f>
        <v>-1.2051822838204278E-3</v>
      </c>
      <c r="J72" s="84"/>
      <c r="K72" s="84"/>
      <c r="L72" s="84"/>
      <c r="M72" s="84"/>
      <c r="N72" s="84"/>
      <c r="O72" s="84"/>
      <c r="P72" s="84"/>
      <c r="Q72" s="87">
        <f t="shared" si="11"/>
        <v>-1.2051822838204278E-3</v>
      </c>
      <c r="R72" s="85"/>
      <c r="S72" s="61">
        <f t="shared" si="12"/>
        <v>-24</v>
      </c>
      <c r="T72" s="65">
        <f t="shared" si="13"/>
        <v>-1.2051822838204278E-3</v>
      </c>
    </row>
    <row r="73" spans="1:20" ht="20.25" customHeight="1" x14ac:dyDescent="0.3">
      <c r="A73" s="26" t="s">
        <v>86</v>
      </c>
      <c r="B73" s="84">
        <f t="shared" ref="B73:E73" si="17">(B20-B101)/B101</f>
        <v>-2.564102564102564E-2</v>
      </c>
      <c r="C73" s="84"/>
      <c r="D73" s="84">
        <f t="shared" si="17"/>
        <v>-2.3129251700680271E-2</v>
      </c>
      <c r="E73" s="84">
        <f t="shared" si="17"/>
        <v>-2.6011560693641619E-2</v>
      </c>
      <c r="F73" s="84"/>
      <c r="G73" s="84"/>
      <c r="H73" s="84"/>
      <c r="I73" s="84"/>
      <c r="J73" s="84">
        <f t="shared" ref="J73:O73" si="18">(J20-J101)/J101</f>
        <v>-1.4240506329113924E-2</v>
      </c>
      <c r="K73" s="84">
        <f t="shared" si="18"/>
        <v>-3.1954887218045111E-2</v>
      </c>
      <c r="L73" s="84"/>
      <c r="M73" s="84"/>
      <c r="N73" s="84"/>
      <c r="O73" s="84">
        <f t="shared" si="18"/>
        <v>-9.1941590048674957E-3</v>
      </c>
      <c r="P73" s="84"/>
      <c r="Q73" s="87">
        <f t="shared" si="11"/>
        <v>-1.6567621105708627E-2</v>
      </c>
      <c r="R73" s="81"/>
      <c r="S73" s="61"/>
      <c r="T73" s="65"/>
    </row>
    <row r="74" spans="1:20" ht="20.25" customHeight="1" thickBot="1" x14ac:dyDescent="0.35">
      <c r="A74" s="26" t="s">
        <v>87</v>
      </c>
      <c r="B74" s="84"/>
      <c r="C74" s="84">
        <f t="shared" ref="C74:P75" si="19">(C21-C102)/C102</f>
        <v>-1</v>
      </c>
      <c r="D74" s="84"/>
      <c r="E74" s="84"/>
      <c r="F74" s="84">
        <f t="shared" si="19"/>
        <v>-2.976190476190476E-2</v>
      </c>
      <c r="G74" s="84">
        <f t="shared" si="19"/>
        <v>0</v>
      </c>
      <c r="H74" s="84">
        <f t="shared" si="19"/>
        <v>-3.0769230769230771E-2</v>
      </c>
      <c r="I74" s="84"/>
      <c r="J74" s="84"/>
      <c r="K74" s="84"/>
      <c r="L74" s="84">
        <f t="shared" ref="L74:P74" si="20">(L21-L102)/L102</f>
        <v>-1.7346549752192145E-2</v>
      </c>
      <c r="M74" s="84">
        <f t="shared" si="20"/>
        <v>-1.2909632571996028E-2</v>
      </c>
      <c r="N74" s="84">
        <f t="shared" si="20"/>
        <v>-1.6129032258064516E-2</v>
      </c>
      <c r="O74" s="84"/>
      <c r="P74" s="84">
        <f t="shared" si="20"/>
        <v>-1.3173652694610778E-2</v>
      </c>
      <c r="Q74" s="87">
        <f t="shared" si="11"/>
        <v>-1.6459074733096084E-2</v>
      </c>
      <c r="R74" s="77"/>
      <c r="S74" s="61"/>
      <c r="T74" s="65"/>
    </row>
    <row r="75" spans="1:20" ht="20.25" customHeight="1" thickTop="1" thickBot="1" x14ac:dyDescent="0.35">
      <c r="A75" s="20" t="s">
        <v>9</v>
      </c>
      <c r="B75" s="76">
        <f>(B22-B103)/B103</f>
        <v>0.116133289343451</v>
      </c>
      <c r="C75" s="76">
        <f t="shared" si="19"/>
        <v>-2.0920259619842372E-2</v>
      </c>
      <c r="D75" s="76">
        <f t="shared" si="19"/>
        <v>-3.9245354390278504E-3</v>
      </c>
      <c r="E75" s="76">
        <f t="shared" si="19"/>
        <v>-2.3903649903466028E-3</v>
      </c>
      <c r="F75" s="76">
        <f t="shared" si="19"/>
        <v>0</v>
      </c>
      <c r="G75" s="76">
        <f t="shared" si="19"/>
        <v>-6.1996280223186612E-3</v>
      </c>
      <c r="H75" s="76">
        <f t="shared" si="19"/>
        <v>-5.9495478343645882E-3</v>
      </c>
      <c r="I75" s="76">
        <f t="shared" si="19"/>
        <v>-7.8854483575120529E-4</v>
      </c>
      <c r="J75" s="76">
        <f t="shared" si="19"/>
        <v>-3.2100879070226847E-3</v>
      </c>
      <c r="K75" s="76">
        <f t="shared" si="19"/>
        <v>-2.5510204081632651E-3</v>
      </c>
      <c r="L75" s="76">
        <f t="shared" si="19"/>
        <v>1.1319807192811304E-3</v>
      </c>
      <c r="M75" s="76">
        <f t="shared" si="19"/>
        <v>1.9962214379923714E-3</v>
      </c>
      <c r="N75" s="76">
        <f t="shared" si="19"/>
        <v>-6.161745827984596E-4</v>
      </c>
      <c r="O75" s="76">
        <f t="shared" si="19"/>
        <v>3.9719316827750565E-4</v>
      </c>
      <c r="P75" s="76">
        <f t="shared" si="19"/>
        <v>-2.9753616603397483E-3</v>
      </c>
      <c r="Q75" s="74">
        <f>(Q22-Q103)/Q103</f>
        <v>-6.1811358918401017E-4</v>
      </c>
      <c r="R75" s="73"/>
      <c r="S75" s="61">
        <f>Q22-Q101</f>
        <v>1496478</v>
      </c>
      <c r="T75" s="65">
        <f>Q75</f>
        <v>-6.1811358918401017E-4</v>
      </c>
    </row>
    <row r="76" spans="1:20" ht="20.25" customHeight="1" x14ac:dyDescent="0.3">
      <c r="A76" s="11" t="s">
        <v>8</v>
      </c>
      <c r="B76" s="72" t="s">
        <v>7</v>
      </c>
      <c r="C76" s="71">
        <f>(C23-C104)/C104</f>
        <v>-6.4528196016085289E-3</v>
      </c>
      <c r="D76" s="69" t="s">
        <v>6</v>
      </c>
      <c r="E76" s="71">
        <f>(E23-E104)/E104</f>
        <v>-5.1990097124357267E-2</v>
      </c>
      <c r="F76" s="70" t="s">
        <v>5</v>
      </c>
      <c r="G76" s="68">
        <f>(G23-G104)/G104</f>
        <v>1.9367110496282206E-2</v>
      </c>
      <c r="H76" s="69" t="s">
        <v>4</v>
      </c>
      <c r="I76" s="68">
        <f>(I23-I104)/I104</f>
        <v>-1.8498888698922893E-2</v>
      </c>
      <c r="M76" s="69"/>
      <c r="N76" s="70"/>
      <c r="O76" s="69" t="s">
        <v>3</v>
      </c>
      <c r="P76" s="68">
        <f>(P23-P104)/P104</f>
        <v>-7.3990355635925251E-2</v>
      </c>
      <c r="Q76" s="67">
        <f>(Q23-Q104)/Q104</f>
        <v>-2.2325387125157057E-2</v>
      </c>
      <c r="S76" s="61">
        <f>Q23-Q102</f>
        <v>272080</v>
      </c>
      <c r="T76" s="65">
        <f>Q76</f>
        <v>-2.2325387125157057E-2</v>
      </c>
    </row>
    <row r="77" spans="1:20" ht="20.25" customHeight="1" x14ac:dyDescent="0.3">
      <c r="A77" s="11" t="s">
        <v>2</v>
      </c>
      <c r="B77" s="59"/>
      <c r="C77" s="59"/>
      <c r="D77" s="56"/>
      <c r="E77" s="58"/>
      <c r="F77" s="56"/>
      <c r="G77" s="56"/>
      <c r="H77" s="57"/>
      <c r="I77" s="56"/>
      <c r="J77" s="56"/>
      <c r="K77" s="56"/>
      <c r="L77" s="56"/>
      <c r="M77" s="56"/>
      <c r="N77" s="56"/>
      <c r="O77" s="56"/>
      <c r="P77" s="56"/>
      <c r="Q77" s="66">
        <f>(Q24-Q105)/Q105</f>
        <v>-4.1503045320768405E-3</v>
      </c>
      <c r="S77" s="61">
        <f>Q24-Q103</f>
        <v>284639</v>
      </c>
      <c r="T77" s="65">
        <f>Q77</f>
        <v>-4.1503045320768405E-3</v>
      </c>
    </row>
    <row r="78" spans="1:20" ht="20.25" customHeight="1" x14ac:dyDescent="0.3">
      <c r="A78" s="11"/>
      <c r="B78" s="59"/>
      <c r="C78" s="64"/>
      <c r="D78" s="56"/>
      <c r="E78" s="58"/>
      <c r="F78" s="56"/>
      <c r="G78" s="56"/>
      <c r="H78" s="57"/>
      <c r="I78" s="63"/>
      <c r="J78" s="56"/>
      <c r="K78" s="56"/>
      <c r="L78" s="56"/>
      <c r="M78" s="56"/>
      <c r="N78" s="56"/>
      <c r="O78" s="56"/>
      <c r="P78" s="56"/>
      <c r="Q78" s="62"/>
      <c r="S78" s="61"/>
    </row>
    <row r="79" spans="1:20" ht="18.75" customHeight="1" x14ac:dyDescent="0.3">
      <c r="A79" s="11"/>
      <c r="B79" s="59"/>
      <c r="C79" s="59"/>
      <c r="D79" s="56"/>
      <c r="E79" s="58"/>
      <c r="F79" s="56"/>
      <c r="G79" s="56"/>
      <c r="H79" s="57"/>
      <c r="I79" s="56"/>
      <c r="J79" s="56"/>
      <c r="K79" s="56"/>
      <c r="L79" s="56"/>
      <c r="M79" s="56"/>
      <c r="N79" s="56"/>
      <c r="O79" s="56"/>
      <c r="P79" s="56"/>
      <c r="Q79" s="60">
        <f>Q24-Q103</f>
        <v>284639</v>
      </c>
    </row>
    <row r="80" spans="1:20" ht="20.25" customHeight="1" x14ac:dyDescent="0.3">
      <c r="A80" s="11"/>
      <c r="B80" s="59"/>
      <c r="C80" s="59"/>
      <c r="D80" s="56"/>
      <c r="E80" s="58"/>
      <c r="F80" s="56"/>
      <c r="G80" s="56"/>
      <c r="H80" s="57"/>
      <c r="I80" s="56"/>
      <c r="J80" s="56"/>
      <c r="K80" s="56"/>
      <c r="L80" s="56"/>
      <c r="M80" s="56"/>
      <c r="N80" s="56"/>
      <c r="O80" s="56"/>
      <c r="P80" s="56"/>
      <c r="Q80" s="55"/>
    </row>
    <row r="81" spans="1:18" s="1" customFormat="1" ht="20.25" customHeight="1" x14ac:dyDescent="0.3">
      <c r="A81" s="11"/>
      <c r="B81" s="59"/>
      <c r="C81" s="59"/>
      <c r="D81" s="56"/>
      <c r="E81" s="58"/>
      <c r="F81" s="56"/>
      <c r="G81" s="56"/>
      <c r="H81" s="57"/>
      <c r="I81" s="56"/>
      <c r="J81" s="56"/>
      <c r="K81" s="56"/>
      <c r="L81" s="56"/>
      <c r="M81" s="56"/>
      <c r="N81" s="56"/>
      <c r="O81" s="56"/>
      <c r="P81" s="56"/>
      <c r="Q81" s="55"/>
      <c r="R81"/>
    </row>
    <row r="82" spans="1:18" s="1" customFormat="1" ht="20.25" customHeight="1" x14ac:dyDescent="0.3">
      <c r="A82" s="160" t="s">
        <v>44</v>
      </c>
      <c r="B82" s="160"/>
      <c r="C82" s="160"/>
      <c r="D82" s="160"/>
      <c r="E82" s="160"/>
      <c r="F82" s="160"/>
      <c r="G82" s="160"/>
      <c r="H82" s="160"/>
      <c r="I82" s="160"/>
      <c r="J82" s="160"/>
      <c r="K82" s="160"/>
      <c r="L82" s="160"/>
      <c r="M82" s="160"/>
      <c r="N82" s="160"/>
      <c r="O82" s="160"/>
      <c r="P82" s="160"/>
      <c r="Q82" s="160"/>
      <c r="R82" s="160"/>
    </row>
    <row r="83" spans="1:18" s="1" customFormat="1" ht="20.25" customHeight="1" x14ac:dyDescent="0.3">
      <c r="A83" s="161">
        <v>42339</v>
      </c>
      <c r="B83" s="161"/>
      <c r="C83" s="161"/>
      <c r="D83" s="161"/>
      <c r="E83" s="161"/>
      <c r="F83" s="161"/>
      <c r="G83" s="161"/>
      <c r="H83" s="161"/>
      <c r="I83" s="161"/>
      <c r="J83" s="161"/>
      <c r="K83" s="161"/>
      <c r="L83" s="161"/>
      <c r="M83" s="161"/>
      <c r="N83" s="161"/>
      <c r="O83" s="161"/>
      <c r="P83" s="161"/>
      <c r="Q83" s="161"/>
      <c r="R83" s="161"/>
    </row>
    <row r="84" spans="1:18" s="1" customFormat="1" ht="20.25" customHeight="1" x14ac:dyDescent="0.3">
      <c r="A84" s="159" t="s">
        <v>43</v>
      </c>
      <c r="B84" s="159"/>
      <c r="C84" s="159"/>
      <c r="D84" s="159"/>
      <c r="E84" s="159"/>
      <c r="F84" s="159"/>
      <c r="G84" s="159"/>
      <c r="H84" s="159"/>
      <c r="I84" s="159"/>
      <c r="J84" s="159"/>
      <c r="K84" s="159"/>
      <c r="L84" s="159"/>
      <c r="M84" s="159"/>
      <c r="N84" s="159"/>
      <c r="O84" s="159"/>
      <c r="P84" s="159"/>
      <c r="Q84" s="159"/>
      <c r="R84" s="159"/>
    </row>
    <row r="85" spans="1:18" s="1" customFormat="1" ht="20.25" customHeight="1" x14ac:dyDescent="0.3">
      <c r="A85" s="157"/>
      <c r="B85" s="157"/>
      <c r="C85" s="157"/>
      <c r="D85" s="157"/>
      <c r="E85" s="157"/>
      <c r="F85" s="157"/>
      <c r="G85" s="157"/>
      <c r="H85" s="157"/>
      <c r="I85" s="157"/>
      <c r="J85" s="157"/>
      <c r="K85" s="157"/>
      <c r="L85" s="157"/>
      <c r="M85" s="157"/>
      <c r="N85" s="157"/>
      <c r="O85" s="157"/>
      <c r="P85" s="157"/>
      <c r="Q85" s="157"/>
      <c r="R85" s="157"/>
    </row>
    <row r="86" spans="1:18" s="1" customFormat="1" ht="20.25" customHeight="1" x14ac:dyDescent="0.3">
      <c r="A86" s="49"/>
      <c r="B86" s="53" t="s">
        <v>42</v>
      </c>
      <c r="C86" s="51"/>
      <c r="D86" s="49"/>
      <c r="E86" s="51"/>
      <c r="F86" s="51"/>
      <c r="G86" s="52"/>
      <c r="H86" s="52"/>
      <c r="I86" s="52"/>
      <c r="J86" s="52"/>
      <c r="K86" s="52"/>
      <c r="L86" s="51"/>
      <c r="M86" s="51"/>
      <c r="N86" s="51"/>
      <c r="O86" s="51"/>
      <c r="P86" s="49"/>
      <c r="Q86" s="50"/>
      <c r="R86"/>
    </row>
    <row r="87" spans="1:18" s="1" customFormat="1" ht="20.25" customHeight="1" x14ac:dyDescent="0.3">
      <c r="A87" s="49"/>
      <c r="B87" s="47">
        <v>1</v>
      </c>
      <c r="C87" s="47">
        <v>3</v>
      </c>
      <c r="D87" s="47">
        <v>5</v>
      </c>
      <c r="E87" s="47">
        <v>7</v>
      </c>
      <c r="F87" s="47">
        <v>9</v>
      </c>
      <c r="G87" s="48">
        <v>11</v>
      </c>
      <c r="H87" s="48">
        <v>29</v>
      </c>
      <c r="I87" s="48">
        <v>13</v>
      </c>
      <c r="J87" s="48">
        <v>15</v>
      </c>
      <c r="K87" s="48">
        <v>17</v>
      </c>
      <c r="L87" s="47">
        <v>19</v>
      </c>
      <c r="M87" s="47">
        <v>21</v>
      </c>
      <c r="N87" s="47">
        <v>23</v>
      </c>
      <c r="O87" s="47">
        <v>25</v>
      </c>
      <c r="P87" s="47">
        <v>27</v>
      </c>
      <c r="Q87" s="46" t="s">
        <v>41</v>
      </c>
      <c r="R87" s="45" t="s">
        <v>40</v>
      </c>
    </row>
    <row r="88" spans="1:18" s="1" customFormat="1" ht="20.25" customHeight="1" x14ac:dyDescent="0.3">
      <c r="A88" s="44" t="s">
        <v>39</v>
      </c>
      <c r="B88" s="40" t="s">
        <v>38</v>
      </c>
      <c r="C88" s="40" t="s">
        <v>37</v>
      </c>
      <c r="D88" s="40" t="s">
        <v>36</v>
      </c>
      <c r="E88" s="40" t="s">
        <v>35</v>
      </c>
      <c r="F88" s="40" t="s">
        <v>34</v>
      </c>
      <c r="G88" s="40" t="s">
        <v>33</v>
      </c>
      <c r="H88" s="43" t="s">
        <v>32</v>
      </c>
      <c r="I88" s="40" t="s">
        <v>31</v>
      </c>
      <c r="J88" s="40" t="s">
        <v>30</v>
      </c>
      <c r="K88" s="40" t="s">
        <v>29</v>
      </c>
      <c r="L88" s="40" t="s">
        <v>28</v>
      </c>
      <c r="M88" s="40" t="s">
        <v>27</v>
      </c>
      <c r="N88" s="40" t="s">
        <v>26</v>
      </c>
      <c r="O88" s="40" t="s">
        <v>25</v>
      </c>
      <c r="P88" s="42" t="s">
        <v>24</v>
      </c>
      <c r="Q88" s="41" t="s">
        <v>23</v>
      </c>
      <c r="R88" s="40" t="s">
        <v>22</v>
      </c>
    </row>
    <row r="89" spans="1:18" s="1" customFormat="1" ht="19.5" customHeight="1" x14ac:dyDescent="0.3">
      <c r="A89" s="31" t="s">
        <v>21</v>
      </c>
      <c r="B89" s="37"/>
      <c r="C89" s="37"/>
      <c r="D89" s="37"/>
      <c r="E89" s="37"/>
      <c r="F89" s="37"/>
      <c r="G89" s="37"/>
      <c r="H89" s="39"/>
      <c r="I89" s="38">
        <v>81154</v>
      </c>
      <c r="J89" s="38"/>
      <c r="K89" s="38"/>
      <c r="L89" s="38">
        <v>25412</v>
      </c>
      <c r="M89" s="37"/>
      <c r="N89" s="37"/>
      <c r="O89" s="37"/>
      <c r="P89" s="37"/>
      <c r="Q89" s="22">
        <f t="shared" ref="Q89:Q102" si="21">SUM(B89:P89)</f>
        <v>106566</v>
      </c>
      <c r="R89" s="21">
        <f>IF(Q89=0,0,Q89/$Q$22)</f>
        <v>7.0947936493987146E-2</v>
      </c>
    </row>
    <row r="90" spans="1:18" s="1" customFormat="1" ht="19.5" customHeight="1" x14ac:dyDescent="0.3">
      <c r="A90" s="31" t="s">
        <v>20</v>
      </c>
      <c r="B90" s="33">
        <v>3367</v>
      </c>
      <c r="C90" s="33"/>
      <c r="D90" s="33">
        <v>9850</v>
      </c>
      <c r="E90" s="33">
        <v>5773</v>
      </c>
      <c r="F90" s="33"/>
      <c r="G90" s="33"/>
      <c r="H90" s="36"/>
      <c r="I90" s="33">
        <v>94071</v>
      </c>
      <c r="J90" s="33">
        <v>36005</v>
      </c>
      <c r="K90" s="33">
        <v>11317</v>
      </c>
      <c r="L90" s="33">
        <v>44229</v>
      </c>
      <c r="M90" s="33">
        <v>29883</v>
      </c>
      <c r="N90" s="32"/>
      <c r="O90" s="32"/>
      <c r="P90" s="32"/>
      <c r="Q90" s="22">
        <f t="shared" si="21"/>
        <v>234495</v>
      </c>
      <c r="R90" s="21">
        <f t="shared" ref="R90:R102" si="22">IF(Q90=0,0,Q90/$Q$22)</f>
        <v>0.15611861539475549</v>
      </c>
    </row>
    <row r="91" spans="1:18" s="1" customFormat="1" ht="19.5" customHeight="1" x14ac:dyDescent="0.3">
      <c r="A91" s="31" t="s">
        <v>19</v>
      </c>
      <c r="B91" s="27"/>
      <c r="C91" s="27"/>
      <c r="D91" s="27"/>
      <c r="E91" s="27"/>
      <c r="F91" s="27"/>
      <c r="G91" s="27"/>
      <c r="H91" s="28"/>
      <c r="I91" s="30">
        <v>63343</v>
      </c>
      <c r="J91" s="27"/>
      <c r="K91" s="27"/>
      <c r="L91" s="27"/>
      <c r="M91" s="27"/>
      <c r="N91" s="27"/>
      <c r="O91" s="27"/>
      <c r="P91" s="24"/>
      <c r="Q91" s="22">
        <f t="shared" si="21"/>
        <v>63343</v>
      </c>
      <c r="R91" s="21">
        <f t="shared" si="22"/>
        <v>4.2171566365807364E-2</v>
      </c>
    </row>
    <row r="92" spans="1:18" s="1" customFormat="1" ht="19.5" customHeight="1" x14ac:dyDescent="0.3">
      <c r="A92" s="31" t="s">
        <v>18</v>
      </c>
      <c r="B92" s="27"/>
      <c r="C92" s="27"/>
      <c r="D92" s="27"/>
      <c r="E92" s="27"/>
      <c r="F92" s="27"/>
      <c r="G92" s="27"/>
      <c r="H92" s="35"/>
      <c r="I92" s="30">
        <v>84391</v>
      </c>
      <c r="J92" s="27"/>
      <c r="K92" s="27"/>
      <c r="L92" s="27"/>
      <c r="M92" s="27"/>
      <c r="N92" s="27"/>
      <c r="O92" s="27"/>
      <c r="P92" s="24"/>
      <c r="Q92" s="22">
        <f t="shared" si="21"/>
        <v>84391</v>
      </c>
      <c r="R92" s="21">
        <f t="shared" si="22"/>
        <v>5.6184592728112805E-2</v>
      </c>
    </row>
    <row r="93" spans="1:18" s="1" customFormat="1" ht="19.5" customHeight="1" x14ac:dyDescent="0.3">
      <c r="A93" s="31" t="s">
        <v>17</v>
      </c>
      <c r="B93" s="27"/>
      <c r="C93" s="27"/>
      <c r="D93" s="27"/>
      <c r="E93" s="27"/>
      <c r="F93" s="27"/>
      <c r="G93" s="27"/>
      <c r="H93" s="35"/>
      <c r="I93" s="30">
        <v>303954</v>
      </c>
      <c r="J93" s="27"/>
      <c r="K93" s="27"/>
      <c r="L93" s="30">
        <v>39208</v>
      </c>
      <c r="M93" s="27"/>
      <c r="N93" s="27"/>
      <c r="O93" s="27"/>
      <c r="P93" s="24"/>
      <c r="Q93" s="22">
        <f t="shared" si="21"/>
        <v>343162</v>
      </c>
      <c r="R93" s="21">
        <f t="shared" si="22"/>
        <v>0.22846532461713506</v>
      </c>
    </row>
    <row r="94" spans="1:18" s="1" customFormat="1" ht="20.100000000000001" customHeight="1" x14ac:dyDescent="0.3">
      <c r="A94" s="31" t="s">
        <v>16</v>
      </c>
      <c r="B94" s="27"/>
      <c r="C94" s="27"/>
      <c r="D94" s="27"/>
      <c r="E94" s="27"/>
      <c r="F94" s="27"/>
      <c r="G94" s="27"/>
      <c r="H94" s="35"/>
      <c r="I94" s="30">
        <v>57777</v>
      </c>
      <c r="J94" s="27"/>
      <c r="K94" s="27"/>
      <c r="L94" s="27"/>
      <c r="M94" s="27"/>
      <c r="N94" s="27"/>
      <c r="O94" s="27"/>
      <c r="P94" s="24"/>
      <c r="Q94" s="22">
        <f t="shared" si="21"/>
        <v>57777</v>
      </c>
      <c r="R94" s="21">
        <f t="shared" si="22"/>
        <v>3.8465917148181365E-2</v>
      </c>
    </row>
    <row r="95" spans="1:18" s="1" customFormat="1" ht="20.100000000000001" customHeight="1" x14ac:dyDescent="0.3">
      <c r="A95" s="31" t="s">
        <v>15</v>
      </c>
      <c r="B95" s="33">
        <v>2385</v>
      </c>
      <c r="C95" s="33">
        <v>16110</v>
      </c>
      <c r="D95" s="33">
        <v>10169</v>
      </c>
      <c r="E95" s="33"/>
      <c r="F95" s="33">
        <v>5711</v>
      </c>
      <c r="G95" s="33">
        <v>963</v>
      </c>
      <c r="H95" s="34">
        <v>2906</v>
      </c>
      <c r="I95" s="33">
        <v>176726</v>
      </c>
      <c r="J95" s="33">
        <v>21840</v>
      </c>
      <c r="K95" s="33">
        <v>7375</v>
      </c>
      <c r="L95" s="33">
        <v>74336</v>
      </c>
      <c r="M95" s="33"/>
      <c r="N95" s="33">
        <v>9705</v>
      </c>
      <c r="O95" s="33">
        <v>26537</v>
      </c>
      <c r="P95" s="33">
        <v>49748</v>
      </c>
      <c r="Q95" s="22">
        <f t="shared" si="21"/>
        <v>404511</v>
      </c>
      <c r="R95" s="21">
        <f t="shared" si="22"/>
        <v>0.26930935513314974</v>
      </c>
    </row>
    <row r="96" spans="1:18" s="1" customFormat="1" ht="20.100000000000001" customHeight="1" x14ac:dyDescent="0.3">
      <c r="A96" s="31" t="s">
        <v>14</v>
      </c>
      <c r="B96" s="32"/>
      <c r="C96" s="33">
        <v>17105</v>
      </c>
      <c r="D96" s="33"/>
      <c r="E96" s="33">
        <v>4563</v>
      </c>
      <c r="F96" s="33">
        <v>3162</v>
      </c>
      <c r="G96" s="33">
        <v>611</v>
      </c>
      <c r="H96" s="34">
        <v>1156</v>
      </c>
      <c r="I96" s="33"/>
      <c r="J96" s="33"/>
      <c r="K96" s="33"/>
      <c r="L96" s="33">
        <v>43308</v>
      </c>
      <c r="M96" s="33">
        <v>23662</v>
      </c>
      <c r="N96" s="33">
        <v>9281</v>
      </c>
      <c r="O96" s="33">
        <v>16179</v>
      </c>
      <c r="P96" s="33">
        <v>16539</v>
      </c>
      <c r="Q96" s="22">
        <f t="shared" si="21"/>
        <v>135566</v>
      </c>
      <c r="R96" s="21">
        <f t="shared" si="22"/>
        <v>9.0255127890170039E-2</v>
      </c>
    </row>
    <row r="97" spans="1:18" s="1" customFormat="1" ht="20.100000000000001" customHeight="1" x14ac:dyDescent="0.3">
      <c r="A97" s="31" t="s">
        <v>13</v>
      </c>
      <c r="B97" s="33">
        <v>50</v>
      </c>
      <c r="C97" s="33">
        <v>347</v>
      </c>
      <c r="D97" s="33">
        <v>223</v>
      </c>
      <c r="E97" s="33">
        <v>98</v>
      </c>
      <c r="F97" s="33">
        <v>82</v>
      </c>
      <c r="G97" s="33">
        <v>16</v>
      </c>
      <c r="H97" s="34">
        <v>34</v>
      </c>
      <c r="I97" s="33">
        <v>10484</v>
      </c>
      <c r="J97" s="33">
        <v>444</v>
      </c>
      <c r="K97" s="33">
        <v>192</v>
      </c>
      <c r="L97" s="33">
        <v>2952</v>
      </c>
      <c r="M97" s="33">
        <v>562</v>
      </c>
      <c r="N97" s="32">
        <v>248</v>
      </c>
      <c r="O97" s="32">
        <v>395</v>
      </c>
      <c r="P97" s="32">
        <v>812</v>
      </c>
      <c r="Q97" s="22">
        <f t="shared" si="21"/>
        <v>16939</v>
      </c>
      <c r="R97" s="21">
        <f t="shared" si="22"/>
        <v>1.1277397071032489E-2</v>
      </c>
    </row>
    <row r="98" spans="1:18" s="1" customFormat="1" ht="20.100000000000001" customHeight="1" x14ac:dyDescent="0.3">
      <c r="A98" s="31" t="s">
        <v>12</v>
      </c>
      <c r="B98" s="27">
        <v>18</v>
      </c>
      <c r="C98" s="27"/>
      <c r="D98" s="27">
        <v>44</v>
      </c>
      <c r="E98" s="27"/>
      <c r="F98" s="27"/>
      <c r="G98" s="27"/>
      <c r="H98" s="28"/>
      <c r="I98" s="30">
        <v>22</v>
      </c>
      <c r="J98" s="27"/>
      <c r="K98" s="27">
        <v>45</v>
      </c>
      <c r="L98" s="27">
        <v>26</v>
      </c>
      <c r="M98" s="27">
        <v>11</v>
      </c>
      <c r="N98" s="27"/>
      <c r="O98" s="27"/>
      <c r="P98" s="24"/>
      <c r="Q98" s="22">
        <f t="shared" si="21"/>
        <v>166</v>
      </c>
      <c r="R98" s="21">
        <f t="shared" si="22"/>
        <v>1.1051702661263316E-4</v>
      </c>
    </row>
    <row r="99" spans="1:18" s="1" customFormat="1" ht="20.100000000000001" customHeight="1" x14ac:dyDescent="0.3">
      <c r="A99" s="29" t="s">
        <v>84</v>
      </c>
      <c r="B99" s="27">
        <v>47</v>
      </c>
      <c r="C99" s="27">
        <v>236</v>
      </c>
      <c r="D99" s="27">
        <v>128</v>
      </c>
      <c r="E99" s="27">
        <v>97</v>
      </c>
      <c r="F99" s="27">
        <v>84</v>
      </c>
      <c r="G99" s="27">
        <v>2</v>
      </c>
      <c r="H99" s="28">
        <v>41</v>
      </c>
      <c r="I99" s="27">
        <v>11093</v>
      </c>
      <c r="J99" s="27">
        <v>561</v>
      </c>
      <c r="K99" s="27">
        <v>139</v>
      </c>
      <c r="L99" s="27">
        <v>2974</v>
      </c>
      <c r="M99" s="27">
        <v>981</v>
      </c>
      <c r="N99" s="27">
        <v>55</v>
      </c>
      <c r="O99" s="27">
        <v>358</v>
      </c>
      <c r="P99" s="23">
        <v>293</v>
      </c>
      <c r="Q99" s="22">
        <f t="shared" si="21"/>
        <v>17089</v>
      </c>
      <c r="R99" s="21">
        <f t="shared" si="22"/>
        <v>1.1377261854116194E-2</v>
      </c>
    </row>
    <row r="100" spans="1:18" s="1" customFormat="1" ht="20.100000000000001" customHeight="1" x14ac:dyDescent="0.3">
      <c r="A100" s="26" t="s">
        <v>10</v>
      </c>
      <c r="B100" s="24"/>
      <c r="C100" s="24"/>
      <c r="D100" s="24"/>
      <c r="E100" s="24"/>
      <c r="F100" s="24"/>
      <c r="G100" s="24"/>
      <c r="H100" s="25"/>
      <c r="I100" s="24">
        <v>19914</v>
      </c>
      <c r="J100" s="24"/>
      <c r="K100" s="24"/>
      <c r="L100" s="24"/>
      <c r="M100" s="24"/>
      <c r="N100" s="24"/>
      <c r="O100" s="24"/>
      <c r="P100" s="23"/>
      <c r="Q100" s="22">
        <f t="shared" si="21"/>
        <v>19914</v>
      </c>
      <c r="R100" s="21">
        <f t="shared" si="22"/>
        <v>1.3258048602192631E-2</v>
      </c>
    </row>
    <row r="101" spans="1:18" s="1" customFormat="1" ht="20.100000000000001" customHeight="1" x14ac:dyDescent="0.3">
      <c r="A101" s="26" t="s">
        <v>81</v>
      </c>
      <c r="B101" s="24">
        <v>195</v>
      </c>
      <c r="C101" s="24"/>
      <c r="D101" s="24">
        <v>735</v>
      </c>
      <c r="E101" s="24">
        <v>346</v>
      </c>
      <c r="F101" s="24"/>
      <c r="G101" s="24"/>
      <c r="H101" s="25"/>
      <c r="I101" s="24"/>
      <c r="J101" s="24">
        <v>1896</v>
      </c>
      <c r="K101" s="24">
        <v>532</v>
      </c>
      <c r="L101" s="24"/>
      <c r="M101" s="24"/>
      <c r="N101" s="24"/>
      <c r="O101" s="24">
        <v>1849</v>
      </c>
      <c r="P101" s="23"/>
      <c r="Q101" s="22">
        <f t="shared" si="21"/>
        <v>5553</v>
      </c>
      <c r="R101" s="21">
        <f t="shared" si="22"/>
        <v>3.6969942697587465E-3</v>
      </c>
    </row>
    <row r="102" spans="1:18" s="1" customFormat="1" ht="20.100000000000001" customHeight="1" thickBot="1" x14ac:dyDescent="0.35">
      <c r="A102" s="26" t="s">
        <v>82</v>
      </c>
      <c r="B102" s="153"/>
      <c r="C102" s="153">
        <v>714</v>
      </c>
      <c r="D102" s="153"/>
      <c r="E102" s="153"/>
      <c r="F102" s="153">
        <v>168</v>
      </c>
      <c r="G102" s="153">
        <v>21</v>
      </c>
      <c r="H102" s="154">
        <v>65</v>
      </c>
      <c r="I102" s="153"/>
      <c r="J102" s="153"/>
      <c r="K102" s="153"/>
      <c r="L102" s="153">
        <v>10492</v>
      </c>
      <c r="M102" s="153">
        <v>1007</v>
      </c>
      <c r="N102" s="153">
        <v>186</v>
      </c>
      <c r="O102" s="153"/>
      <c r="P102" s="153">
        <v>835</v>
      </c>
      <c r="Q102" s="152">
        <f t="shared" si="21"/>
        <v>13488</v>
      </c>
      <c r="R102" s="21">
        <f t="shared" si="22"/>
        <v>8.9798412948867232E-3</v>
      </c>
    </row>
    <row r="103" spans="1:18" s="1" customFormat="1" ht="20.100000000000001" customHeight="1" thickTop="1" thickBot="1" x14ac:dyDescent="0.35">
      <c r="A103" s="20" t="s">
        <v>9</v>
      </c>
      <c r="B103" s="19">
        <f>SUM(B89:B102)</f>
        <v>6062</v>
      </c>
      <c r="C103" s="19">
        <f>SUM(C89:C102)</f>
        <v>34512</v>
      </c>
      <c r="D103" s="19">
        <f t="shared" ref="D103:P103" si="23">SUM(D89:D102)</f>
        <v>21149</v>
      </c>
      <c r="E103" s="19">
        <f t="shared" si="23"/>
        <v>10877</v>
      </c>
      <c r="F103" s="19">
        <f t="shared" si="23"/>
        <v>9207</v>
      </c>
      <c r="G103" s="19">
        <f t="shared" si="23"/>
        <v>1613</v>
      </c>
      <c r="H103" s="19">
        <f t="shared" si="23"/>
        <v>4202</v>
      </c>
      <c r="I103" s="19">
        <f t="shared" si="23"/>
        <v>902929</v>
      </c>
      <c r="J103" s="19">
        <f t="shared" si="23"/>
        <v>60746</v>
      </c>
      <c r="K103" s="19">
        <f t="shared" si="23"/>
        <v>19600</v>
      </c>
      <c r="L103" s="19">
        <f t="shared" si="23"/>
        <v>242937</v>
      </c>
      <c r="M103" s="19">
        <f t="shared" si="23"/>
        <v>56106</v>
      </c>
      <c r="N103" s="19">
        <f t="shared" si="23"/>
        <v>19475</v>
      </c>
      <c r="O103" s="19">
        <f t="shared" si="23"/>
        <v>45318</v>
      </c>
      <c r="P103" s="19">
        <f t="shared" si="23"/>
        <v>68227</v>
      </c>
      <c r="Q103" s="18">
        <f>SUM(Q89:Q102)</f>
        <v>1502960</v>
      </c>
      <c r="R103" s="17">
        <f>SUM(R89:R102)</f>
        <v>1.0006184958898985</v>
      </c>
    </row>
    <row r="104" spans="1:18" s="1" customFormat="1" ht="20.25" customHeight="1" x14ac:dyDescent="0.3">
      <c r="A104" s="11" t="s">
        <v>8</v>
      </c>
      <c r="B104" s="16" t="s">
        <v>7</v>
      </c>
      <c r="C104" s="15">
        <v>117623</v>
      </c>
      <c r="D104" s="12" t="s">
        <v>6</v>
      </c>
      <c r="E104" s="14">
        <f>4036+1118+76+21</f>
        <v>5251</v>
      </c>
      <c r="F104" s="13" t="s">
        <v>5</v>
      </c>
      <c r="G104" s="12">
        <v>5783</v>
      </c>
      <c r="H104" s="12" t="s">
        <v>4</v>
      </c>
      <c r="I104" s="12">
        <v>116980</v>
      </c>
      <c r="J104"/>
      <c r="K104"/>
      <c r="L104"/>
      <c r="M104" s="12"/>
      <c r="N104" s="13"/>
      <c r="O104" s="13" t="s">
        <v>3</v>
      </c>
      <c r="P104" s="12">
        <f>28489+17963</f>
        <v>46452</v>
      </c>
      <c r="Q104" s="6">
        <f>C104+E104+G104+I104+P104</f>
        <v>292089</v>
      </c>
      <c r="R104"/>
    </row>
    <row r="105" spans="1:18" s="1" customFormat="1" ht="20.25" customHeight="1" thickBot="1" x14ac:dyDescent="0.35">
      <c r="A105" s="11" t="s">
        <v>2</v>
      </c>
      <c r="B105" s="6"/>
      <c r="C105" s="6"/>
      <c r="D105" s="3"/>
      <c r="E105" s="5"/>
      <c r="F105" s="3"/>
      <c r="G105" s="3"/>
      <c r="H105" s="4"/>
      <c r="I105" s="3"/>
      <c r="J105" s="3"/>
      <c r="K105" s="3"/>
      <c r="L105" s="3"/>
      <c r="M105" s="3"/>
      <c r="N105" s="3"/>
      <c r="O105" s="3"/>
      <c r="P105" s="3"/>
      <c r="Q105" s="10">
        <f>SUM(Q103:Q104)</f>
        <v>1795049</v>
      </c>
      <c r="R105"/>
    </row>
    <row r="106" spans="1:18" s="1" customFormat="1" ht="20.25" customHeight="1" thickTop="1" x14ac:dyDescent="0.3">
      <c r="A106" s="9" t="s">
        <v>1</v>
      </c>
      <c r="B106" s="7">
        <v>6465</v>
      </c>
      <c r="C106"/>
      <c r="D106"/>
      <c r="E106"/>
      <c r="F106"/>
      <c r="G106"/>
      <c r="H106"/>
      <c r="I106"/>
      <c r="J106"/>
      <c r="K106"/>
      <c r="L106"/>
      <c r="M106"/>
      <c r="N106"/>
      <c r="O106"/>
      <c r="P106"/>
      <c r="Q106"/>
      <c r="R106"/>
    </row>
    <row r="107" spans="1:18" s="1" customFormat="1" ht="20.25" customHeight="1" x14ac:dyDescent="0.3">
      <c r="A107" s="8" t="s">
        <v>0</v>
      </c>
      <c r="B107" s="7">
        <v>1176</v>
      </c>
      <c r="C107" s="6"/>
      <c r="D107" s="3"/>
      <c r="E107" s="5"/>
      <c r="F107" s="3"/>
      <c r="G107" s="3"/>
      <c r="H107" s="4"/>
      <c r="I107" s="3"/>
      <c r="J107" s="3"/>
      <c r="K107" s="3"/>
      <c r="L107" s="3"/>
      <c r="M107" s="3"/>
      <c r="N107" s="3"/>
      <c r="O107" s="3"/>
      <c r="P107" s="3"/>
      <c r="Q107" s="2"/>
      <c r="R107"/>
    </row>
    <row r="108" spans="1:18" s="1" customFormat="1" ht="20.25" customHeight="1" x14ac:dyDescent="0.3">
      <c r="A108"/>
      <c r="B108"/>
      <c r="C108"/>
      <c r="D108"/>
      <c r="E108"/>
      <c r="F108"/>
      <c r="G108"/>
      <c r="H108"/>
      <c r="I108"/>
      <c r="J108"/>
      <c r="K108"/>
      <c r="L108"/>
      <c r="M108"/>
      <c r="N108"/>
      <c r="O108"/>
      <c r="P108"/>
      <c r="Q108"/>
      <c r="R108"/>
    </row>
    <row r="109" spans="1:18" s="1" customFormat="1" ht="20.25" customHeight="1" x14ac:dyDescent="0.3">
      <c r="A109"/>
      <c r="B109"/>
      <c r="C109"/>
      <c r="D109"/>
      <c r="E109"/>
      <c r="F109"/>
      <c r="G109"/>
      <c r="H109"/>
      <c r="I109"/>
      <c r="J109"/>
      <c r="K109"/>
      <c r="L109"/>
      <c r="M109"/>
      <c r="N109"/>
      <c r="O109"/>
      <c r="P109"/>
      <c r="Q109"/>
      <c r="R109"/>
    </row>
    <row r="110" spans="1:18" s="1" customFormat="1" ht="20.25" customHeight="1" x14ac:dyDescent="0.3">
      <c r="A110"/>
      <c r="B110"/>
      <c r="C110"/>
      <c r="D110"/>
      <c r="E110"/>
      <c r="F110"/>
      <c r="G110"/>
      <c r="H110"/>
      <c r="I110"/>
      <c r="J110"/>
      <c r="K110"/>
      <c r="L110"/>
      <c r="M110"/>
      <c r="N110"/>
      <c r="O110"/>
      <c r="P110"/>
      <c r="Q110"/>
      <c r="R110"/>
    </row>
    <row r="111" spans="1:18" ht="20.25" customHeight="1" x14ac:dyDescent="0.3"/>
    <row r="112" spans="1:18" ht="20.25" customHeight="1" x14ac:dyDescent="0.3"/>
    <row r="113" ht="20.25" customHeight="1" x14ac:dyDescent="0.3"/>
    <row r="114" ht="20.25" customHeight="1" x14ac:dyDescent="0.3"/>
  </sheetData>
  <mergeCells count="11">
    <mergeCell ref="A54:R54"/>
    <mergeCell ref="A55:R55"/>
    <mergeCell ref="A82:R82"/>
    <mergeCell ref="A83:R83"/>
    <mergeCell ref="A84:R84"/>
    <mergeCell ref="A1:R1"/>
    <mergeCell ref="A2:R2"/>
    <mergeCell ref="A3:R3"/>
    <mergeCell ref="A30:R30"/>
    <mergeCell ref="A52:R52"/>
    <mergeCell ref="A53:R53"/>
  </mergeCells>
  <pageMargins left="0.2" right="0.26" top="0.44" bottom="0.32" header="0.35" footer="0.22"/>
  <pageSetup scale="50" orientation="landscape" r:id="rId1"/>
  <headerFooter alignWithMargins="0">
    <oddFooter>&amp;L&amp;Z&amp;F</oddFooter>
  </headerFooter>
  <rowBreaks count="2" manualBreakCount="2">
    <brk id="51" max="17" man="1"/>
    <brk id="81"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Oct15</vt:lpstr>
      <vt:lpstr>Nov15</vt:lpstr>
      <vt:lpstr>Dec15 </vt:lpstr>
      <vt:lpstr>Jan16</vt:lpstr>
      <vt:lpstr>'Dec15 '!Print_Area</vt:lpstr>
      <vt:lpstr>'Jan16'!Print_Area</vt:lpstr>
      <vt:lpstr>'Nov15'!Print_Area</vt:lpstr>
      <vt:lpstr>'Oct15'!Print_Area</vt:lpstr>
    </vt:vector>
  </TitlesOfParts>
  <Company>AHCCCS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Alanis, Renee</dc:creator>
  <cp:lastModifiedBy>Alanis, Renee</cp:lastModifiedBy>
  <dcterms:created xsi:type="dcterms:W3CDTF">2015-10-01T17:40:51Z</dcterms:created>
  <dcterms:modified xsi:type="dcterms:W3CDTF">2016-01-04T15:36:02Z</dcterms:modified>
</cp:coreProperties>
</file>