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7956" activeTab="2"/>
  </bookViews>
  <sheets>
    <sheet name="Oct15" sheetId="1" r:id="rId1"/>
    <sheet name="Nov15" sheetId="2" r:id="rId2"/>
    <sheet name="Dec15 " sheetId="3" r:id="rId3"/>
  </sheets>
  <externalReferences>
    <externalReference r:id="rId4"/>
  </externalReferences>
  <definedNames>
    <definedName name="_Fill" localSheetId="2" hidden="1">[1]NOV!#REF!</definedName>
    <definedName name="_Fill" localSheetId="1" hidden="1">[1]NOV!#REF!</definedName>
    <definedName name="_Fill" localSheetId="0" hidden="1">[1]NOV!#REF!</definedName>
    <definedName name="_Fill" hidden="1">[1]NOV!#REF!</definedName>
    <definedName name="_ggg" hidden="1">[1]NOV!#REF!</definedName>
    <definedName name="April15" localSheetId="2" hidden="1">[1]NOV!#REF!</definedName>
    <definedName name="April15" localSheetId="1" hidden="1">[1]NOV!#REF!</definedName>
    <definedName name="April15" localSheetId="0" hidden="1">[1]NOV!#REF!</definedName>
    <definedName name="April15" hidden="1">[1]NOV!#REF!</definedName>
    <definedName name="fff" hidden="1">[1]NOV!#REF!</definedName>
    <definedName name="Sept15" localSheetId="2" hidden="1">[1]NOV!#REF!</definedName>
    <definedName name="Sept15" localSheetId="1" hidden="1">[1]NOV!#REF!</definedName>
    <definedName name="Sept15" hidden="1">[1]NOV!#REF!</definedName>
  </definedNames>
  <calcPr calcId="145621"/>
</workbook>
</file>

<file path=xl/calcChain.xml><?xml version="1.0" encoding="utf-8"?>
<calcChain xmlns="http://schemas.openxmlformats.org/spreadsheetml/2006/main">
  <c r="Q86" i="3" l="1"/>
  <c r="Q85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Q84" i="3" s="1"/>
  <c r="Q83" i="3"/>
  <c r="Q82" i="3"/>
  <c r="Q81" i="3"/>
  <c r="Q80" i="3"/>
  <c r="O66" i="3"/>
  <c r="O65" i="3"/>
  <c r="L65" i="3"/>
  <c r="I65" i="3"/>
  <c r="G65" i="3"/>
  <c r="E65" i="3"/>
  <c r="C65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L63" i="3"/>
  <c r="L62" i="3"/>
  <c r="I62" i="3"/>
  <c r="P61" i="3"/>
  <c r="O61" i="3"/>
  <c r="N61" i="3"/>
  <c r="L61" i="3"/>
  <c r="K61" i="3"/>
  <c r="J61" i="3"/>
  <c r="I61" i="3"/>
  <c r="H61" i="3"/>
  <c r="D61" i="3"/>
  <c r="B61" i="3"/>
  <c r="M60" i="3"/>
  <c r="I60" i="3"/>
  <c r="G60" i="3"/>
  <c r="F60" i="3"/>
  <c r="E60" i="3"/>
  <c r="C60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K36" i="3"/>
  <c r="G36" i="3"/>
  <c r="F36" i="3"/>
  <c r="E36" i="3"/>
  <c r="K35" i="3"/>
  <c r="G35" i="3"/>
  <c r="G37" i="3" s="1"/>
  <c r="F35" i="3"/>
  <c r="H35" i="3" s="1"/>
  <c r="K34" i="3"/>
  <c r="F34" i="3"/>
  <c r="H34" i="3" s="1"/>
  <c r="K33" i="3"/>
  <c r="E33" i="3"/>
  <c r="H33" i="3" s="1"/>
  <c r="K32" i="3"/>
  <c r="F32" i="3"/>
  <c r="H32" i="3" s="1"/>
  <c r="K31" i="3"/>
  <c r="F31" i="3"/>
  <c r="H31" i="3" s="1"/>
  <c r="N31" i="3" s="1"/>
  <c r="K30" i="3"/>
  <c r="E30" i="3"/>
  <c r="Q15" i="3"/>
  <c r="S65" i="3" s="1"/>
  <c r="Q14" i="3"/>
  <c r="P13" i="3"/>
  <c r="P63" i="3" s="1"/>
  <c r="O13" i="3"/>
  <c r="N13" i="3"/>
  <c r="N63" i="3" s="1"/>
  <c r="M13" i="3"/>
  <c r="M63" i="3" s="1"/>
  <c r="L13" i="3"/>
  <c r="K13" i="3"/>
  <c r="J13" i="3"/>
  <c r="J63" i="3" s="1"/>
  <c r="I13" i="3"/>
  <c r="I63" i="3" s="1"/>
  <c r="H13" i="3"/>
  <c r="H63" i="3" s="1"/>
  <c r="G13" i="3"/>
  <c r="F13" i="3"/>
  <c r="F63" i="3" s="1"/>
  <c r="E13" i="3"/>
  <c r="E63" i="3" s="1"/>
  <c r="D13" i="3"/>
  <c r="D63" i="3" s="1"/>
  <c r="C13" i="3"/>
  <c r="B13" i="3"/>
  <c r="B63" i="3" s="1"/>
  <c r="Q12" i="3"/>
  <c r="Q62" i="3" s="1"/>
  <c r="T62" i="3" s="1"/>
  <c r="Q11" i="3"/>
  <c r="S61" i="3" s="1"/>
  <c r="Q10" i="3"/>
  <c r="S60" i="3" s="1"/>
  <c r="Q9" i="3"/>
  <c r="S59" i="3" s="1"/>
  <c r="Q65" i="3" l="1"/>
  <c r="T65" i="3" s="1"/>
  <c r="H36" i="3"/>
  <c r="N32" i="3"/>
  <c r="E37" i="3"/>
  <c r="K37" i="3"/>
  <c r="L32" i="3" s="1"/>
  <c r="F37" i="3"/>
  <c r="Q59" i="3"/>
  <c r="T59" i="3" s="1"/>
  <c r="R80" i="3"/>
  <c r="R84" i="3" s="1"/>
  <c r="Q88" i="3"/>
  <c r="Q90" i="3" s="1"/>
  <c r="R82" i="3"/>
  <c r="R81" i="3"/>
  <c r="R83" i="3"/>
  <c r="Q64" i="3"/>
  <c r="T64" i="3" s="1"/>
  <c r="C63" i="3"/>
  <c r="G63" i="3"/>
  <c r="K63" i="3"/>
  <c r="O63" i="3"/>
  <c r="N36" i="3"/>
  <c r="N33" i="3"/>
  <c r="N35" i="3"/>
  <c r="S62" i="3"/>
  <c r="N34" i="3"/>
  <c r="H30" i="3"/>
  <c r="Q60" i="3"/>
  <c r="T60" i="3" s="1"/>
  <c r="Q13" i="3"/>
  <c r="Q61" i="3"/>
  <c r="T61" i="3" s="1"/>
  <c r="S64" i="3"/>
  <c r="Q86" i="2"/>
  <c r="Q85" i="2"/>
  <c r="P84" i="2"/>
  <c r="O84" i="2"/>
  <c r="N84" i="2"/>
  <c r="M84" i="2"/>
  <c r="L84" i="2"/>
  <c r="K84" i="2"/>
  <c r="J84" i="2"/>
  <c r="I84" i="2"/>
  <c r="H84" i="2"/>
  <c r="G84" i="2"/>
  <c r="F84" i="2"/>
  <c r="E84" i="2"/>
  <c r="Q84" i="2" s="1"/>
  <c r="D84" i="2"/>
  <c r="C84" i="2"/>
  <c r="B84" i="2"/>
  <c r="Q83" i="2"/>
  <c r="Q82" i="2"/>
  <c r="Q81" i="2"/>
  <c r="Q80" i="2"/>
  <c r="O66" i="2"/>
  <c r="O65" i="2"/>
  <c r="L65" i="2"/>
  <c r="I65" i="2"/>
  <c r="G65" i="2"/>
  <c r="E65" i="2"/>
  <c r="C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L62" i="2"/>
  <c r="I62" i="2"/>
  <c r="P61" i="2"/>
  <c r="O61" i="2"/>
  <c r="N61" i="2"/>
  <c r="L61" i="2"/>
  <c r="K61" i="2"/>
  <c r="J61" i="2"/>
  <c r="I61" i="2"/>
  <c r="H61" i="2"/>
  <c r="D61" i="2"/>
  <c r="B61" i="2"/>
  <c r="M60" i="2"/>
  <c r="I60" i="2"/>
  <c r="G60" i="2"/>
  <c r="F60" i="2"/>
  <c r="E60" i="2"/>
  <c r="C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G37" i="2"/>
  <c r="K36" i="2"/>
  <c r="G36" i="2"/>
  <c r="F36" i="2"/>
  <c r="E36" i="2"/>
  <c r="K35" i="2"/>
  <c r="G35" i="2"/>
  <c r="F35" i="2"/>
  <c r="H35" i="2" s="1"/>
  <c r="K34" i="2"/>
  <c r="F34" i="2"/>
  <c r="H34" i="2" s="1"/>
  <c r="K33" i="2"/>
  <c r="E33" i="2"/>
  <c r="H33" i="2" s="1"/>
  <c r="K32" i="2"/>
  <c r="F32" i="2"/>
  <c r="H32" i="2" s="1"/>
  <c r="K31" i="2"/>
  <c r="F31" i="2"/>
  <c r="K30" i="2"/>
  <c r="E30" i="2"/>
  <c r="H30" i="2" s="1"/>
  <c r="Q15" i="2"/>
  <c r="S65" i="2" s="1"/>
  <c r="Q14" i="2"/>
  <c r="S64" i="2" s="1"/>
  <c r="P13" i="2"/>
  <c r="P63" i="2" s="1"/>
  <c r="O13" i="2"/>
  <c r="O63" i="2" s="1"/>
  <c r="N13" i="2"/>
  <c r="N63" i="2" s="1"/>
  <c r="M13" i="2"/>
  <c r="L13" i="2"/>
  <c r="L63" i="2" s="1"/>
  <c r="K13" i="2"/>
  <c r="K63" i="2" s="1"/>
  <c r="J13" i="2"/>
  <c r="J63" i="2" s="1"/>
  <c r="I13" i="2"/>
  <c r="H13" i="2"/>
  <c r="H63" i="2" s="1"/>
  <c r="G13" i="2"/>
  <c r="G63" i="2" s="1"/>
  <c r="F13" i="2"/>
  <c r="F63" i="2" s="1"/>
  <c r="E13" i="2"/>
  <c r="D13" i="2"/>
  <c r="D63" i="2" s="1"/>
  <c r="C13" i="2"/>
  <c r="C63" i="2" s="1"/>
  <c r="B13" i="2"/>
  <c r="B63" i="2" s="1"/>
  <c r="Q12" i="2"/>
  <c r="Q62" i="2" s="1"/>
  <c r="T62" i="2" s="1"/>
  <c r="Q11" i="2"/>
  <c r="Q61" i="2" s="1"/>
  <c r="T61" i="2" s="1"/>
  <c r="Q10" i="2"/>
  <c r="S60" i="2" s="1"/>
  <c r="Q9" i="2"/>
  <c r="S59" i="2" s="1"/>
  <c r="H37" i="3" l="1"/>
  <c r="I32" i="3" s="1"/>
  <c r="L30" i="3"/>
  <c r="L36" i="3"/>
  <c r="L34" i="3"/>
  <c r="L35" i="3"/>
  <c r="L33" i="3"/>
  <c r="L31" i="3"/>
  <c r="R9" i="3"/>
  <c r="S63" i="3"/>
  <c r="Q17" i="3"/>
  <c r="R11" i="3"/>
  <c r="Q63" i="3"/>
  <c r="T63" i="3" s="1"/>
  <c r="R12" i="3"/>
  <c r="N30" i="3"/>
  <c r="R10" i="3"/>
  <c r="Q65" i="2"/>
  <c r="T65" i="2" s="1"/>
  <c r="Q64" i="2"/>
  <c r="T64" i="2" s="1"/>
  <c r="H36" i="2"/>
  <c r="N36" i="2" s="1"/>
  <c r="K37" i="2"/>
  <c r="L32" i="2" s="1"/>
  <c r="F37" i="2"/>
  <c r="R82" i="2"/>
  <c r="Q88" i="2"/>
  <c r="Q90" i="2" s="1"/>
  <c r="R83" i="2"/>
  <c r="R81" i="2"/>
  <c r="R80" i="2"/>
  <c r="E63" i="2"/>
  <c r="I63" i="2"/>
  <c r="M63" i="2"/>
  <c r="N35" i="2"/>
  <c r="N30" i="2"/>
  <c r="N32" i="2"/>
  <c r="N34" i="2"/>
  <c r="S62" i="2"/>
  <c r="Q13" i="2"/>
  <c r="R11" i="2" s="1"/>
  <c r="N33" i="2"/>
  <c r="S61" i="2"/>
  <c r="H31" i="2"/>
  <c r="E37" i="2"/>
  <c r="Q59" i="2"/>
  <c r="T59" i="2" s="1"/>
  <c r="Q60" i="2"/>
  <c r="T60" i="2" s="1"/>
  <c r="Q86" i="1"/>
  <c r="Q85" i="1"/>
  <c r="P84" i="1"/>
  <c r="O84" i="1"/>
  <c r="N84" i="1"/>
  <c r="M84" i="1"/>
  <c r="L84" i="1"/>
  <c r="K84" i="1"/>
  <c r="J84" i="1"/>
  <c r="I84" i="1"/>
  <c r="H84" i="1"/>
  <c r="G84" i="1"/>
  <c r="F84" i="1"/>
  <c r="E84" i="1"/>
  <c r="Q84" i="1" s="1"/>
  <c r="D84" i="1"/>
  <c r="C84" i="1"/>
  <c r="B84" i="1"/>
  <c r="Q83" i="1"/>
  <c r="Q82" i="1"/>
  <c r="Q81" i="1"/>
  <c r="Q80" i="1"/>
  <c r="O66" i="1"/>
  <c r="O65" i="1"/>
  <c r="L65" i="1"/>
  <c r="I65" i="1"/>
  <c r="G65" i="1"/>
  <c r="E65" i="1"/>
  <c r="C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L62" i="1"/>
  <c r="I62" i="1"/>
  <c r="P61" i="1"/>
  <c r="O61" i="1"/>
  <c r="N61" i="1"/>
  <c r="L61" i="1"/>
  <c r="K61" i="1"/>
  <c r="J61" i="1"/>
  <c r="I61" i="1"/>
  <c r="H61" i="1"/>
  <c r="D61" i="1"/>
  <c r="B61" i="1"/>
  <c r="M60" i="1"/>
  <c r="I60" i="1"/>
  <c r="G60" i="1"/>
  <c r="F60" i="1"/>
  <c r="E60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K36" i="1"/>
  <c r="G36" i="1"/>
  <c r="G37" i="1" s="1"/>
  <c r="F36" i="1"/>
  <c r="E36" i="1"/>
  <c r="K35" i="1"/>
  <c r="H35" i="1"/>
  <c r="G35" i="1"/>
  <c r="F35" i="1"/>
  <c r="K34" i="1"/>
  <c r="H34" i="1"/>
  <c r="F34" i="1"/>
  <c r="K33" i="1"/>
  <c r="E33" i="1"/>
  <c r="H33" i="1" s="1"/>
  <c r="K32" i="1"/>
  <c r="F32" i="1"/>
  <c r="H32" i="1" s="1"/>
  <c r="K31" i="1"/>
  <c r="F31" i="1"/>
  <c r="H31" i="1" s="1"/>
  <c r="K30" i="1"/>
  <c r="E30" i="1"/>
  <c r="Q15" i="1"/>
  <c r="S65" i="1" s="1"/>
  <c r="Q14" i="1"/>
  <c r="S64" i="1" s="1"/>
  <c r="P13" i="1"/>
  <c r="P63" i="1" s="1"/>
  <c r="O13" i="1"/>
  <c r="O63" i="1" s="1"/>
  <c r="N13" i="1"/>
  <c r="N63" i="1" s="1"/>
  <c r="M13" i="1"/>
  <c r="L13" i="1"/>
  <c r="L63" i="1" s="1"/>
  <c r="K13" i="1"/>
  <c r="K63" i="1" s="1"/>
  <c r="J13" i="1"/>
  <c r="J63" i="1" s="1"/>
  <c r="I13" i="1"/>
  <c r="H13" i="1"/>
  <c r="H63" i="1" s="1"/>
  <c r="G13" i="1"/>
  <c r="G63" i="1" s="1"/>
  <c r="F13" i="1"/>
  <c r="F63" i="1" s="1"/>
  <c r="E13" i="1"/>
  <c r="D13" i="1"/>
  <c r="C13" i="1"/>
  <c r="B13" i="1"/>
  <c r="B63" i="1" s="1"/>
  <c r="Q12" i="1"/>
  <c r="Q11" i="1"/>
  <c r="Q61" i="1" s="1"/>
  <c r="T61" i="1" s="1"/>
  <c r="Q10" i="1"/>
  <c r="S60" i="1" s="1"/>
  <c r="Q9" i="1"/>
  <c r="S59" i="1" s="1"/>
  <c r="I30" i="3" l="1"/>
  <c r="I34" i="3"/>
  <c r="I35" i="3"/>
  <c r="I36" i="3"/>
  <c r="I31" i="3"/>
  <c r="I33" i="3"/>
  <c r="L37" i="3"/>
  <c r="R13" i="3"/>
  <c r="Q19" i="3"/>
  <c r="S67" i="3"/>
  <c r="Q67" i="3"/>
  <c r="T67" i="3" s="1"/>
  <c r="N37" i="3"/>
  <c r="L30" i="2"/>
  <c r="R9" i="2"/>
  <c r="L36" i="2"/>
  <c r="L33" i="2"/>
  <c r="L35" i="2"/>
  <c r="L31" i="2"/>
  <c r="L34" i="2"/>
  <c r="H37" i="2"/>
  <c r="R84" i="2"/>
  <c r="S63" i="2"/>
  <c r="Q63" i="2"/>
  <c r="T63" i="2" s="1"/>
  <c r="Q17" i="2"/>
  <c r="R12" i="2"/>
  <c r="R10" i="2"/>
  <c r="N31" i="2"/>
  <c r="N37" i="2" s="1"/>
  <c r="O33" i="2" s="1"/>
  <c r="Q64" i="1"/>
  <c r="T64" i="1" s="1"/>
  <c r="E37" i="1"/>
  <c r="F37" i="1"/>
  <c r="Q13" i="1"/>
  <c r="Q17" i="1" s="1"/>
  <c r="Q67" i="1" s="1"/>
  <c r="T67" i="1" s="1"/>
  <c r="H30" i="1"/>
  <c r="C63" i="1"/>
  <c r="Q88" i="1"/>
  <c r="Q90" i="1" s="1"/>
  <c r="R83" i="1"/>
  <c r="R81" i="1"/>
  <c r="R82" i="1"/>
  <c r="R80" i="1"/>
  <c r="E63" i="1"/>
  <c r="I63" i="1"/>
  <c r="M63" i="1"/>
  <c r="N32" i="1"/>
  <c r="N31" i="1"/>
  <c r="N33" i="1"/>
  <c r="N30" i="1"/>
  <c r="N34" i="1"/>
  <c r="S61" i="1"/>
  <c r="Q62" i="1"/>
  <c r="T62" i="1" s="1"/>
  <c r="Q59" i="1"/>
  <c r="T59" i="1" s="1"/>
  <c r="S62" i="1"/>
  <c r="D63" i="1"/>
  <c r="Q65" i="1"/>
  <c r="T65" i="1" s="1"/>
  <c r="K37" i="1"/>
  <c r="L32" i="1" s="1"/>
  <c r="Q60" i="1"/>
  <c r="T60" i="1" s="1"/>
  <c r="N35" i="1"/>
  <c r="H36" i="1"/>
  <c r="I37" i="3" l="1"/>
  <c r="O31" i="3"/>
  <c r="O32" i="3"/>
  <c r="O35" i="3"/>
  <c r="O36" i="3"/>
  <c r="O34" i="3"/>
  <c r="O33" i="3"/>
  <c r="O30" i="3"/>
  <c r="L37" i="2"/>
  <c r="R13" i="2"/>
  <c r="I36" i="2"/>
  <c r="I33" i="2"/>
  <c r="I35" i="2"/>
  <c r="I30" i="2"/>
  <c r="I34" i="2"/>
  <c r="I32" i="2"/>
  <c r="I31" i="2"/>
  <c r="S67" i="2"/>
  <c r="Q19" i="2"/>
  <c r="O30" i="2"/>
  <c r="O36" i="2"/>
  <c r="O31" i="2"/>
  <c r="O32" i="2"/>
  <c r="O35" i="2"/>
  <c r="Q67" i="2"/>
  <c r="T67" i="2" s="1"/>
  <c r="O34" i="2"/>
  <c r="Q63" i="1"/>
  <c r="T63" i="1" s="1"/>
  <c r="R10" i="1"/>
  <c r="R11" i="1"/>
  <c r="S63" i="1"/>
  <c r="R9" i="1"/>
  <c r="H37" i="1"/>
  <c r="R12" i="1"/>
  <c r="R84" i="1"/>
  <c r="N36" i="1"/>
  <c r="I36" i="1"/>
  <c r="L36" i="1"/>
  <c r="L33" i="1"/>
  <c r="L35" i="1"/>
  <c r="L30" i="1"/>
  <c r="L31" i="1"/>
  <c r="L34" i="1"/>
  <c r="S67" i="1"/>
  <c r="Q19" i="1"/>
  <c r="O37" i="3" l="1"/>
  <c r="I37" i="2"/>
  <c r="O37" i="2"/>
  <c r="R13" i="1"/>
  <c r="I30" i="1"/>
  <c r="I31" i="1"/>
  <c r="I32" i="1"/>
  <c r="I34" i="1"/>
  <c r="I35" i="1"/>
  <c r="I33" i="1"/>
  <c r="L37" i="1"/>
  <c r="N37" i="1"/>
  <c r="I37" i="1" l="1"/>
  <c r="O35" i="1"/>
  <c r="O30" i="1"/>
  <c r="O31" i="1"/>
  <c r="O34" i="1"/>
  <c r="O33" i="1"/>
  <c r="O32" i="1"/>
  <c r="O36" i="1"/>
  <c r="O37" i="1" l="1"/>
</calcChain>
</file>

<file path=xl/sharedStrings.xml><?xml version="1.0" encoding="utf-8"?>
<sst xmlns="http://schemas.openxmlformats.org/spreadsheetml/2006/main" count="435" uniqueCount="70">
  <si>
    <t xml:space="preserve"> AHCCCS   ALTCS  Enrollment</t>
  </si>
  <si>
    <t xml:space="preserve">By County By Health Plan  </t>
  </si>
  <si>
    <t>COUNTIES:</t>
  </si>
  <si>
    <t>HP</t>
  </si>
  <si>
    <t>%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</si>
  <si>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</si>
  <si>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</si>
  <si>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</si>
  <si>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</si>
  <si>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</si>
  <si>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</si>
  <si>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</si>
  <si>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</si>
  <si>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</si>
  <si>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</si>
  <si>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</si>
  <si>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</si>
  <si>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 CRUZ</t>
  </si>
  <si>
    <t>YAVAPAI</t>
  </si>
  <si>
    <t>YUMA</t>
  </si>
  <si>
    <t>TOTALS</t>
  </si>
  <si>
    <t>Enrollment</t>
  </si>
  <si>
    <t>HEALTH PLAN:</t>
  </si>
  <si>
    <t>DES/DDD</t>
  </si>
  <si>
    <t>BRIDGEWAY HEALTH SOLUTIONS</t>
  </si>
  <si>
    <t>UNITEDHEALTHCARE</t>
  </si>
  <si>
    <t>MERCY CARE</t>
  </si>
  <si>
    <t>HPs' Totals Per County</t>
  </si>
  <si>
    <t>NACH</t>
  </si>
  <si>
    <t xml:space="preserve">Other American Indian </t>
  </si>
  <si>
    <t>(Wht. Mnt</t>
  </si>
  <si>
    <t>)(Navajo Ntn</t>
  </si>
  <si>
    <t>)(Gila River</t>
  </si>
  <si>
    <t>)(Tohono</t>
  </si>
  <si>
    <t>)(Pascua Yaqui</t>
  </si>
  <si>
    <t>)(San Carlos</t>
  </si>
  <si>
    <t>)</t>
  </si>
  <si>
    <t>(Hopi</t>
  </si>
  <si>
    <t>AHCCCS ALTCS Members</t>
  </si>
  <si>
    <t>Prior Month ALTCS Members</t>
  </si>
  <si>
    <t>Net Change</t>
  </si>
  <si>
    <t xml:space="preserve">ALTCS Enrollment By Geographic Service Area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</si>
  <si>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GSA's</t>
  </si>
  <si>
    <t>Bridgeway</t>
  </si>
  <si>
    <t>United     Healthcare Plan</t>
  </si>
  <si>
    <t xml:space="preserve">Mercy Care </t>
  </si>
  <si>
    <t>Subtotal Per GSA</t>
  </si>
  <si>
    <t>% Subtotal</t>
  </si>
  <si>
    <t xml:space="preserve">%  DES/DDD </t>
  </si>
  <si>
    <t xml:space="preserve">Grand Total Per GSA </t>
  </si>
  <si>
    <t xml:space="preserve"> % Grand Total</t>
  </si>
  <si>
    <r>
      <t xml:space="preserve">40  </t>
    </r>
    <r>
      <rPr>
        <sz val="10"/>
        <rFont val="Arial"/>
        <family val="2"/>
      </rPr>
      <t>(Gila, Pinal)</t>
    </r>
  </si>
  <si>
    <r>
      <t>42</t>
    </r>
    <r>
      <rPr>
        <sz val="10"/>
        <rFont val="Arial"/>
        <family val="2"/>
      </rPr>
      <t xml:space="preserve">  (La Paz, Yuma)</t>
    </r>
  </si>
  <si>
    <r>
      <t>44</t>
    </r>
    <r>
      <rPr>
        <sz val="10"/>
        <rFont val="Arial"/>
        <family val="2"/>
      </rPr>
      <t xml:space="preserve">  (Apache, Coconino, Mohave, Navajo)</t>
    </r>
  </si>
  <si>
    <r>
      <t>46</t>
    </r>
    <r>
      <rPr>
        <sz val="10"/>
        <rFont val="Arial"/>
        <family val="2"/>
      </rPr>
      <t xml:space="preserve">  (Cochise, Graham, Greenlee)</t>
    </r>
  </si>
  <si>
    <r>
      <t>48</t>
    </r>
    <r>
      <rPr>
        <sz val="10"/>
        <rFont val="Arial"/>
        <family val="2"/>
      </rPr>
      <t xml:space="preserve">  (Yavapai)</t>
    </r>
  </si>
  <si>
    <r>
      <t>50</t>
    </r>
    <r>
      <rPr>
        <sz val="10"/>
        <rFont val="Arial"/>
        <family val="2"/>
      </rPr>
      <t xml:space="preserve">  (Pima, Santa Cruz)</t>
    </r>
  </si>
  <si>
    <r>
      <t>52</t>
    </r>
    <r>
      <rPr>
        <sz val="10"/>
        <rFont val="Arial"/>
        <family val="2"/>
      </rPr>
      <t xml:space="preserve">  (Maricopa)</t>
    </r>
  </si>
  <si>
    <t xml:space="preserve">Total Per HP </t>
  </si>
  <si>
    <t>Produced By: AHCCCS-DHCM</t>
  </si>
  <si>
    <t>Data Source: AHCCCS-ISD Report HP07M078, ALTCS Enrollment Summary Report</t>
  </si>
  <si>
    <t>AHCCCS  ALTCS  Enrollment</t>
  </si>
  <si>
    <t>Member %  INCREASE / (DECREASE)</t>
  </si>
  <si>
    <t>By County By Health Plan</t>
  </si>
  <si>
    <t>LaPAZ</t>
  </si>
  <si>
    <t>HEALTH PLAN</t>
  </si>
  <si>
    <t>UNITED HEALTHCARE</t>
  </si>
  <si>
    <t>September 1, 2015 to October 1, 2015</t>
  </si>
  <si>
    <t>October 1, 2015 to November 1, 2015</t>
  </si>
  <si>
    <t>November 1, 2015 to December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</si>
</sst>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mmmm\ d\,\ yyyy"/>
    <numFmt numFmtId="166" formatCode="0.0%"/>
    <numFmt numFmtId="167" formatCode="0.00%_);\(0.00%\)"/>
    <numFmt numFmtId="168" formatCode="0_);[Red]\(0\)"/>
  </numFmts>
  <fonts count="22" x14ac:knownFonts="1">
    <font>
      <sz val="12"/>
      <name val="Courier"/>
    </font>
    <font>
      <b/>
      <sz val="16"/>
      <color indexed="8"/>
      <name val="Arial Rounded MT Bold"/>
      <family val="2"/>
    </font>
    <font>
      <b/>
      <sz val="12"/>
      <color theme="0"/>
      <name val="Arial"/>
      <family val="2"/>
    </font>
    <font>
      <b/>
      <sz val="14"/>
      <name val="Arial Rounded MT Bold"/>
      <family val="2"/>
    </font>
    <font>
      <b/>
      <sz val="14"/>
      <color indexed="8"/>
      <name val="Arial Rounded MT Bold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Courier"/>
      <family val="3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gray125">
        <bgColor auto="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164" fontId="0" fillId="0" borderId="0"/>
    <xf numFmtId="9" fontId="17" fillId="0" borderId="0" applyFont="0" applyFill="0" applyBorder="0" applyAlignment="0" applyProtection="0"/>
  </cellStyleXfs>
  <cellXfs count="144">
    <xf numFmtId="164" fontId="0" fillId="0" borderId="0" xfId="0"/>
    <xf numFmtId="164" fontId="2" fillId="0" borderId="0" xfId="0" applyFont="1"/>
    <xf numFmtId="164" fontId="5" fillId="0" borderId="0" xfId="0" applyFont="1"/>
    <xf numFmtId="164" fontId="6" fillId="0" borderId="0" xfId="0" applyFont="1" applyFill="1"/>
    <xf numFmtId="164" fontId="7" fillId="0" borderId="0" xfId="0" applyFont="1" applyFill="1"/>
    <xf numFmtId="164" fontId="8" fillId="0" borderId="0" xfId="0" applyFont="1" applyFill="1" applyAlignment="1" applyProtection="1"/>
    <xf numFmtId="164" fontId="9" fillId="0" borderId="0" xfId="0" applyFont="1" applyFill="1"/>
    <xf numFmtId="164" fontId="5" fillId="0" borderId="1" xfId="0" applyFont="1" applyBorder="1"/>
    <xf numFmtId="164" fontId="10" fillId="2" borderId="1" xfId="0" applyFont="1" applyFill="1" applyBorder="1" applyAlignment="1" applyProtection="1">
      <alignment horizontal="center"/>
    </xf>
    <xf numFmtId="164" fontId="10" fillId="2" borderId="2" xfId="0" applyFont="1" applyFill="1" applyBorder="1" applyAlignment="1" applyProtection="1">
      <alignment horizontal="center"/>
    </xf>
    <xf numFmtId="164" fontId="11" fillId="2" borderId="3" xfId="0" applyFont="1" applyFill="1" applyBorder="1" applyAlignment="1">
      <alignment horizontal="center"/>
    </xf>
    <xf numFmtId="164" fontId="12" fillId="0" borderId="4" xfId="0" applyFont="1" applyBorder="1"/>
    <xf numFmtId="164" fontId="10" fillId="2" borderId="4" xfId="0" applyFont="1" applyFill="1" applyBorder="1" applyAlignment="1" applyProtection="1">
      <alignment horizontal="center"/>
    </xf>
    <xf numFmtId="164" fontId="10" fillId="2" borderId="5" xfId="0" applyFont="1" applyFill="1" applyBorder="1" applyAlignment="1" applyProtection="1">
      <alignment horizontal="center"/>
    </xf>
    <xf numFmtId="164" fontId="10" fillId="2" borderId="6" xfId="0" applyFont="1" applyFill="1" applyBorder="1" applyAlignment="1" applyProtection="1">
      <alignment horizontal="center"/>
    </xf>
    <xf numFmtId="164" fontId="13" fillId="0" borderId="0" xfId="0" applyFont="1"/>
    <xf numFmtId="164" fontId="12" fillId="0" borderId="0" xfId="0" applyFont="1"/>
    <xf numFmtId="164" fontId="14" fillId="0" borderId="4" xfId="0" applyFont="1" applyFill="1" applyBorder="1" applyAlignment="1" applyProtection="1">
      <alignment horizontal="left"/>
    </xf>
    <xf numFmtId="164" fontId="15" fillId="0" borderId="4" xfId="0" applyFont="1" applyFill="1" applyBorder="1" applyAlignment="1" applyProtection="1">
      <alignment horizontal="center"/>
    </xf>
    <xf numFmtId="164" fontId="15" fillId="0" borderId="5" xfId="0" applyFont="1" applyFill="1" applyBorder="1" applyAlignment="1" applyProtection="1">
      <alignment horizontal="center"/>
    </xf>
    <xf numFmtId="164" fontId="10" fillId="2" borderId="7" xfId="0" applyFont="1" applyFill="1" applyBorder="1" applyAlignment="1" applyProtection="1">
      <alignment horizontal="center"/>
    </xf>
    <xf numFmtId="164" fontId="16" fillId="2" borderId="4" xfId="0" applyFont="1" applyFill="1" applyBorder="1"/>
    <xf numFmtId="164" fontId="10" fillId="0" borderId="4" xfId="0" applyFont="1" applyFill="1" applyBorder="1" applyAlignment="1" applyProtection="1"/>
    <xf numFmtId="37" fontId="15" fillId="0" borderId="4" xfId="0" applyNumberFormat="1" applyFont="1" applyFill="1" applyBorder="1" applyAlignment="1" applyProtection="1">
      <alignment horizontal="right"/>
    </xf>
    <xf numFmtId="37" fontId="15" fillId="0" borderId="5" xfId="0" applyNumberFormat="1" applyFont="1" applyFill="1" applyBorder="1" applyAlignment="1" applyProtection="1">
      <alignment horizontal="right"/>
    </xf>
    <xf numFmtId="37" fontId="15" fillId="2" borderId="7" xfId="0" applyNumberFormat="1" applyFont="1" applyFill="1" applyBorder="1" applyProtection="1"/>
    <xf numFmtId="166" fontId="17" fillId="2" borderId="4" xfId="1" applyNumberFormat="1" applyFont="1" applyFill="1" applyBorder="1"/>
    <xf numFmtId="164" fontId="10" fillId="0" borderId="4" xfId="0" applyFont="1" applyFill="1" applyBorder="1" applyAlignment="1" applyProtection="1">
      <alignment horizontal="left"/>
    </xf>
    <xf numFmtId="37" fontId="15" fillId="0" borderId="8" xfId="0" applyNumberFormat="1" applyFont="1" applyFill="1" applyBorder="1" applyAlignment="1" applyProtection="1">
      <alignment horizontal="right"/>
    </xf>
    <xf numFmtId="37" fontId="15" fillId="0" borderId="9" xfId="0" applyNumberFormat="1" applyFont="1" applyFill="1" applyBorder="1" applyAlignment="1" applyProtection="1">
      <alignment horizontal="right"/>
    </xf>
    <xf numFmtId="37" fontId="15" fillId="2" borderId="10" xfId="0" applyNumberFormat="1" applyFont="1" applyFill="1" applyBorder="1" applyProtection="1"/>
    <xf numFmtId="166" fontId="17" fillId="2" borderId="8" xfId="1" applyNumberFormat="1" applyFont="1" applyFill="1" applyBorder="1"/>
    <xf numFmtId="164" fontId="15" fillId="0" borderId="4" xfId="0" applyFont="1" applyFill="1" applyBorder="1" applyAlignment="1" applyProtection="1">
      <alignment horizontal="left"/>
    </xf>
    <xf numFmtId="37" fontId="15" fillId="3" borderId="3" xfId="0" applyNumberFormat="1" applyFont="1" applyFill="1" applyBorder="1" applyAlignment="1" applyProtection="1">
      <alignment horizontal="right"/>
    </xf>
    <xf numFmtId="37" fontId="15" fillId="3" borderId="11" xfId="0" applyNumberFormat="1" applyFont="1" applyFill="1" applyBorder="1" applyAlignment="1" applyProtection="1">
      <alignment horizontal="right"/>
    </xf>
    <xf numFmtId="37" fontId="15" fillId="3" borderId="12" xfId="0" applyNumberFormat="1" applyFont="1" applyFill="1" applyBorder="1" applyProtection="1"/>
    <xf numFmtId="9" fontId="17" fillId="3" borderId="3" xfId="1" applyFont="1" applyFill="1" applyBorder="1"/>
    <xf numFmtId="164" fontId="10" fillId="0" borderId="13" xfId="0" applyFont="1" applyFill="1" applyBorder="1" applyAlignment="1" applyProtection="1">
      <alignment horizontal="left"/>
    </xf>
    <xf numFmtId="37" fontId="15" fillId="0" borderId="13" xfId="0" applyNumberFormat="1" applyFont="1" applyFill="1" applyBorder="1" applyAlignment="1" applyProtection="1">
      <alignment horizontal="right"/>
    </xf>
    <xf numFmtId="37" fontId="15" fillId="0" borderId="14" xfId="0" applyNumberFormat="1" applyFont="1" applyFill="1" applyBorder="1" applyAlignment="1" applyProtection="1">
      <alignment horizontal="right"/>
    </xf>
    <xf numFmtId="37" fontId="15" fillId="0" borderId="15" xfId="0" applyNumberFormat="1" applyFont="1" applyFill="1" applyBorder="1" applyProtection="1"/>
    <xf numFmtId="164" fontId="16" fillId="0" borderId="13" xfId="0" applyFont="1" applyBorder="1"/>
    <xf numFmtId="164" fontId="15" fillId="0" borderId="0" xfId="0" applyFont="1" applyFill="1" applyAlignment="1" applyProtection="1">
      <alignment horizontal="left"/>
    </xf>
    <xf numFmtId="164" fontId="17" fillId="0" borderId="0" xfId="0" applyFont="1"/>
    <xf numFmtId="37" fontId="15" fillId="0" borderId="0" xfId="0" applyNumberFormat="1" applyFont="1" applyFill="1" applyAlignment="1" applyProtection="1"/>
    <xf numFmtId="37" fontId="15" fillId="0" borderId="0" xfId="0" applyNumberFormat="1" applyFont="1" applyFill="1" applyProtection="1"/>
    <xf numFmtId="164" fontId="16" fillId="0" borderId="0" xfId="0" applyFont="1"/>
    <xf numFmtId="164" fontId="10" fillId="0" borderId="0" xfId="0" applyFont="1" applyFill="1" applyAlignment="1" applyProtection="1">
      <alignment horizontal="left"/>
    </xf>
    <xf numFmtId="37" fontId="10" fillId="0" borderId="0" xfId="0" applyNumberFormat="1" applyFont="1" applyFill="1" applyProtection="1"/>
    <xf numFmtId="37" fontId="10" fillId="0" borderId="0" xfId="0" applyNumberFormat="1" applyFont="1" applyFill="1" applyBorder="1" applyProtection="1"/>
    <xf numFmtId="164" fontId="11" fillId="0" borderId="0" xfId="0" applyFont="1" applyAlignment="1">
      <alignment horizontal="left"/>
    </xf>
    <xf numFmtId="37" fontId="17" fillId="0" borderId="0" xfId="0" applyNumberFormat="1" applyFont="1" applyProtection="1"/>
    <xf numFmtId="37" fontId="15" fillId="0" borderId="0" xfId="0" applyNumberFormat="1" applyFont="1" applyFill="1" applyBorder="1" applyProtection="1"/>
    <xf numFmtId="38" fontId="11" fillId="0" borderId="16" xfId="0" applyNumberFormat="1" applyFont="1" applyBorder="1" applyProtection="1"/>
    <xf numFmtId="38" fontId="11" fillId="0" borderId="0" xfId="0" applyNumberFormat="1" applyFont="1" applyBorder="1" applyProtection="1"/>
    <xf numFmtId="164" fontId="3" fillId="0" borderId="0" xfId="0" applyFont="1" applyFill="1" applyBorder="1" applyAlignment="1">
      <alignment horizontal="center" wrapText="1"/>
    </xf>
    <xf numFmtId="164" fontId="11" fillId="2" borderId="4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164" fontId="11" fillId="2" borderId="4" xfId="0" applyFont="1" applyFill="1" applyBorder="1" applyAlignment="1">
      <alignment horizontal="center" wrapText="1"/>
    </xf>
    <xf numFmtId="164" fontId="11" fillId="4" borderId="4" xfId="0" applyFont="1" applyFill="1" applyBorder="1" applyAlignment="1">
      <alignment horizontal="center" wrapText="1"/>
    </xf>
    <xf numFmtId="164" fontId="11" fillId="2" borderId="17" xfId="0" applyFont="1" applyFill="1" applyBorder="1" applyAlignment="1">
      <alignment horizontal="center" wrapText="1"/>
    </xf>
    <xf numFmtId="3" fontId="17" fillId="0" borderId="4" xfId="0" applyNumberFormat="1" applyFont="1" applyFill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9" fontId="17" fillId="0" borderId="4" xfId="1" applyFont="1" applyBorder="1" applyAlignment="1">
      <alignment horizontal="center"/>
    </xf>
    <xf numFmtId="3" fontId="11" fillId="4" borderId="4" xfId="0" applyNumberFormat="1" applyFont="1" applyFill="1" applyBorder="1" applyAlignment="1">
      <alignment horizontal="right"/>
    </xf>
    <xf numFmtId="3" fontId="17" fillId="0" borderId="4" xfId="0" applyNumberFormat="1" applyFont="1" applyBorder="1" applyAlignment="1">
      <alignment horizontal="center"/>
    </xf>
    <xf numFmtId="37" fontId="17" fillId="0" borderId="4" xfId="0" applyNumberFormat="1" applyFont="1" applyBorder="1" applyAlignment="1" applyProtection="1">
      <alignment horizontal="center"/>
    </xf>
    <xf numFmtId="9" fontId="17" fillId="0" borderId="4" xfId="1" applyNumberFormat="1" applyFont="1" applyBorder="1" applyAlignment="1" applyProtection="1">
      <alignment horizontal="center"/>
    </xf>
    <xf numFmtId="9" fontId="17" fillId="0" borderId="4" xfId="1" applyFont="1" applyBorder="1" applyAlignment="1" applyProtection="1">
      <alignment horizontal="center"/>
    </xf>
    <xf numFmtId="3" fontId="17" fillId="0" borderId="8" xfId="0" applyNumberFormat="1" applyFont="1" applyBorder="1" applyAlignment="1">
      <alignment horizontal="right"/>
    </xf>
    <xf numFmtId="9" fontId="17" fillId="0" borderId="8" xfId="1" applyFont="1" applyBorder="1" applyAlignment="1">
      <alignment horizontal="center"/>
    </xf>
    <xf numFmtId="3" fontId="11" fillId="4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center"/>
    </xf>
    <xf numFmtId="37" fontId="17" fillId="0" borderId="8" xfId="0" applyNumberFormat="1" applyFont="1" applyBorder="1" applyAlignment="1" applyProtection="1">
      <alignment horizontal="center"/>
    </xf>
    <xf numFmtId="9" fontId="17" fillId="0" borderId="8" xfId="1" applyFont="1" applyBorder="1" applyAlignment="1" applyProtection="1">
      <alignment horizontal="center"/>
    </xf>
    <xf numFmtId="3" fontId="17" fillId="3" borderId="18" xfId="0" applyNumberFormat="1" applyFont="1" applyFill="1" applyBorder="1" applyAlignment="1">
      <alignment horizontal="right"/>
    </xf>
    <xf numFmtId="9" fontId="17" fillId="3" borderId="18" xfId="1" applyFont="1" applyFill="1" applyBorder="1" applyAlignment="1">
      <alignment horizontal="center"/>
    </xf>
    <xf numFmtId="3" fontId="11" fillId="4" borderId="18" xfId="0" applyNumberFormat="1" applyFont="1" applyFill="1" applyBorder="1" applyAlignment="1">
      <alignment horizontal="right"/>
    </xf>
    <xf numFmtId="3" fontId="17" fillId="3" borderId="18" xfId="0" applyNumberFormat="1" applyFont="1" applyFill="1" applyBorder="1" applyAlignment="1">
      <alignment horizontal="center"/>
    </xf>
    <xf numFmtId="9" fontId="17" fillId="3" borderId="18" xfId="0" applyNumberFormat="1" applyFont="1" applyFill="1" applyBorder="1" applyAlignment="1">
      <alignment horizontal="center"/>
    </xf>
    <xf numFmtId="37" fontId="17" fillId="3" borderId="18" xfId="0" applyNumberFormat="1" applyFont="1" applyFill="1" applyBorder="1" applyAlignment="1" applyProtection="1">
      <alignment horizontal="center"/>
    </xf>
    <xf numFmtId="9" fontId="17" fillId="3" borderId="18" xfId="1" applyFont="1" applyFill="1" applyBorder="1" applyAlignment="1" applyProtection="1">
      <alignment horizontal="center"/>
    </xf>
    <xf numFmtId="164" fontId="18" fillId="0" borderId="0" xfId="0" applyFont="1" applyFill="1" applyAlignment="1" applyProtection="1"/>
    <xf numFmtId="164" fontId="0" fillId="2" borderId="1" xfId="0" applyFill="1" applyBorder="1"/>
    <xf numFmtId="164" fontId="0" fillId="2" borderId="4" xfId="0" applyFill="1" applyBorder="1"/>
    <xf numFmtId="167" fontId="15" fillId="0" borderId="4" xfId="0" applyNumberFormat="1" applyFont="1" applyFill="1" applyBorder="1" applyAlignment="1" applyProtection="1">
      <alignment horizontal="center"/>
    </xf>
    <xf numFmtId="167" fontId="15" fillId="0" borderId="5" xfId="0" applyNumberFormat="1" applyFont="1" applyFill="1" applyBorder="1" applyAlignment="1" applyProtection="1">
      <alignment horizontal="center"/>
    </xf>
    <xf numFmtId="167" fontId="10" fillId="0" borderId="7" xfId="0" applyNumberFormat="1" applyFont="1" applyFill="1" applyBorder="1" applyAlignment="1" applyProtection="1">
      <alignment horizontal="center"/>
    </xf>
    <xf numFmtId="164" fontId="12" fillId="2" borderId="4" xfId="0" applyFont="1" applyFill="1" applyBorder="1"/>
    <xf numFmtId="167" fontId="15" fillId="0" borderId="4" xfId="1" applyNumberFormat="1" applyFont="1" applyFill="1" applyBorder="1" applyAlignment="1" applyProtection="1">
      <alignment horizontal="center"/>
    </xf>
    <xf numFmtId="167" fontId="15" fillId="0" borderId="5" xfId="1" applyNumberFormat="1" applyFont="1" applyFill="1" applyBorder="1" applyAlignment="1" applyProtection="1">
      <alignment horizontal="center"/>
    </xf>
    <xf numFmtId="167" fontId="15" fillId="0" borderId="7" xfId="1" applyNumberFormat="1" applyFont="1" applyFill="1" applyBorder="1" applyAlignment="1" applyProtection="1">
      <alignment horizontal="center"/>
    </xf>
    <xf numFmtId="10" fontId="13" fillId="0" borderId="0" xfId="1" applyNumberFormat="1" applyFont="1"/>
    <xf numFmtId="167" fontId="15" fillId="0" borderId="8" xfId="0" applyNumberFormat="1" applyFont="1" applyFill="1" applyBorder="1" applyAlignment="1" applyProtection="1">
      <alignment horizontal="center"/>
    </xf>
    <xf numFmtId="167" fontId="15" fillId="0" borderId="8" xfId="1" applyNumberFormat="1" applyFont="1" applyFill="1" applyBorder="1" applyAlignment="1" applyProtection="1">
      <alignment horizontal="center"/>
    </xf>
    <xf numFmtId="167" fontId="15" fillId="0" borderId="9" xfId="0" applyNumberFormat="1" applyFont="1" applyFill="1" applyBorder="1" applyAlignment="1" applyProtection="1">
      <alignment horizontal="center"/>
    </xf>
    <xf numFmtId="167" fontId="15" fillId="0" borderId="10" xfId="1" applyNumberFormat="1" applyFont="1" applyFill="1" applyBorder="1" applyAlignment="1" applyProtection="1">
      <alignment horizontal="center"/>
    </xf>
    <xf numFmtId="164" fontId="12" fillId="2" borderId="8" xfId="0" applyFont="1" applyFill="1" applyBorder="1"/>
    <xf numFmtId="167" fontId="15" fillId="3" borderId="19" xfId="1" applyNumberFormat="1" applyFont="1" applyFill="1" applyBorder="1" applyAlignment="1" applyProtection="1">
      <alignment horizontal="center"/>
    </xf>
    <xf numFmtId="167" fontId="15" fillId="3" borderId="20" xfId="1" applyNumberFormat="1" applyFont="1" applyFill="1" applyBorder="1" applyAlignment="1" applyProtection="1">
      <alignment horizontal="center"/>
    </xf>
    <xf numFmtId="167" fontId="15" fillId="3" borderId="12" xfId="1" applyNumberFormat="1" applyFont="1" applyFill="1" applyBorder="1" applyAlignment="1" applyProtection="1">
      <alignment horizontal="center"/>
    </xf>
    <xf numFmtId="164" fontId="0" fillId="3" borderId="19" xfId="0" applyFill="1" applyBorder="1"/>
    <xf numFmtId="167" fontId="15" fillId="0" borderId="13" xfId="1" applyNumberFormat="1" applyFont="1" applyFill="1" applyBorder="1" applyAlignment="1" applyProtection="1">
      <alignment horizontal="center"/>
    </xf>
    <xf numFmtId="167" fontId="15" fillId="0" borderId="14" xfId="1" applyNumberFormat="1" applyFont="1" applyFill="1" applyBorder="1" applyAlignment="1" applyProtection="1">
      <alignment horizontal="center"/>
    </xf>
    <xf numFmtId="167" fontId="15" fillId="0" borderId="15" xfId="1" applyNumberFormat="1" applyFont="1" applyFill="1" applyBorder="1" applyAlignment="1" applyProtection="1">
      <alignment horizontal="center"/>
    </xf>
    <xf numFmtId="164" fontId="0" fillId="0" borderId="13" xfId="0" applyBorder="1"/>
    <xf numFmtId="38" fontId="17" fillId="0" borderId="0" xfId="0" applyNumberFormat="1" applyFont="1"/>
    <xf numFmtId="167" fontId="15" fillId="0" borderId="0" xfId="1" applyNumberFormat="1" applyFont="1" applyFill="1" applyAlignment="1" applyProtection="1"/>
    <xf numFmtId="38" fontId="15" fillId="0" borderId="0" xfId="0" applyNumberFormat="1" applyFont="1" applyFill="1" applyProtection="1"/>
    <xf numFmtId="167" fontId="15" fillId="0" borderId="0" xfId="1" applyNumberFormat="1" applyFont="1" applyFill="1" applyProtection="1"/>
    <xf numFmtId="38" fontId="16" fillId="0" borderId="0" xfId="0" applyNumberFormat="1" applyFont="1"/>
    <xf numFmtId="167" fontId="17" fillId="0" borderId="0" xfId="1" applyNumberFormat="1" applyFont="1"/>
    <xf numFmtId="38" fontId="15" fillId="0" borderId="0" xfId="0" applyNumberFormat="1" applyFont="1" applyFill="1" applyAlignment="1" applyProtection="1"/>
    <xf numFmtId="38" fontId="10" fillId="0" borderId="0" xfId="0" applyNumberFormat="1" applyFont="1" applyFill="1" applyProtection="1"/>
    <xf numFmtId="38" fontId="17" fillId="0" borderId="0" xfId="0" applyNumberFormat="1" applyFont="1" applyProtection="1"/>
    <xf numFmtId="38" fontId="11" fillId="0" borderId="0" xfId="0" applyNumberFormat="1" applyFont="1" applyProtection="1"/>
    <xf numFmtId="10" fontId="11" fillId="0" borderId="16" xfId="1" applyNumberFormat="1" applyFont="1" applyBorder="1" applyProtection="1"/>
    <xf numFmtId="164" fontId="10" fillId="0" borderId="0" xfId="0" applyFont="1" applyFill="1" applyAlignment="1" applyProtection="1">
      <alignment horizontal="right"/>
    </xf>
    <xf numFmtId="168" fontId="17" fillId="0" borderId="0" xfId="0" applyNumberFormat="1" applyFont="1" applyProtection="1"/>
    <xf numFmtId="168" fontId="11" fillId="0" borderId="0" xfId="0" applyNumberFormat="1" applyFont="1" applyProtection="1"/>
    <xf numFmtId="168" fontId="11" fillId="0" borderId="0" xfId="0" applyNumberFormat="1" applyFont="1" applyBorder="1" applyProtection="1"/>
    <xf numFmtId="164" fontId="15" fillId="0" borderId="0" xfId="0" applyFont="1" applyFill="1" applyAlignment="1" applyProtection="1"/>
    <xf numFmtId="164" fontId="0" fillId="0" borderId="0" xfId="0" applyBorder="1"/>
    <xf numFmtId="164" fontId="19" fillId="0" borderId="0" xfId="0" applyFont="1" applyAlignment="1">
      <alignment horizontal="right"/>
    </xf>
    <xf numFmtId="37" fontId="20" fillId="0" borderId="0" xfId="0" applyNumberFormat="1" applyFont="1" applyProtection="1"/>
    <xf numFmtId="37" fontId="14" fillId="0" borderId="0" xfId="0" applyNumberFormat="1" applyFont="1" applyFill="1" applyBorder="1" applyProtection="1"/>
    <xf numFmtId="164" fontId="14" fillId="0" borderId="0" xfId="0" applyFont="1" applyFill="1" applyAlignment="1" applyProtection="1">
      <alignment horizontal="right"/>
    </xf>
    <xf numFmtId="37" fontId="19" fillId="0" borderId="0" xfId="0" applyNumberFormat="1" applyFont="1" applyBorder="1" applyProtection="1"/>
    <xf numFmtId="164" fontId="21" fillId="0" borderId="0" xfId="0" applyFont="1" applyFill="1" applyAlignment="1" applyProtection="1"/>
    <xf numFmtId="164" fontId="3" fillId="0" borderId="0" xfId="0" applyFont="1" applyFill="1" applyBorder="1" applyAlignment="1">
      <alignment horizontal="center" wrapText="1"/>
    </xf>
    <xf numFmtId="164" fontId="11" fillId="0" borderId="8" xfId="0" applyFont="1" applyBorder="1" applyAlignment="1"/>
    <xf numFmtId="164" fontId="16" fillId="0" borderId="8" xfId="0" applyFont="1" applyBorder="1" applyAlignment="1"/>
    <xf numFmtId="164" fontId="1" fillId="0" borderId="0" xfId="0" applyFont="1" applyFill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164" fontId="4" fillId="0" borderId="0" xfId="0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/>
    </xf>
    <xf numFmtId="164" fontId="16" fillId="2" borderId="4" xfId="0" applyFont="1" applyFill="1" applyBorder="1" applyAlignment="1"/>
    <xf numFmtId="164" fontId="11" fillId="0" borderId="4" xfId="0" applyFont="1" applyFill="1" applyBorder="1" applyAlignment="1"/>
    <xf numFmtId="164" fontId="16" fillId="0" borderId="4" xfId="0" applyFont="1" applyBorder="1" applyAlignment="1"/>
    <xf numFmtId="164" fontId="11" fillId="0" borderId="18" xfId="0" applyFont="1" applyBorder="1" applyAlignment="1">
      <alignment horizontal="right"/>
    </xf>
    <xf numFmtId="164" fontId="16" fillId="0" borderId="18" xfId="0" applyFont="1" applyBorder="1" applyAlignment="1"/>
    <xf numFmtId="164" fontId="0" fillId="0" borderId="0" xfId="0" applyAlignment="1"/>
    <xf numFmtId="0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TRRPTS\14YR\ENRL95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DEC"/>
      <sheetName val="JAN"/>
      <sheetName val="Feb"/>
      <sheetName val="MARCH"/>
      <sheetName val="APRIL"/>
      <sheetName val="MAY"/>
      <sheetName val="JUNE"/>
      <sheetName val="JULY"/>
      <sheetName val="AUGUST"/>
      <sheetName val="SEPTEMB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="50" zoomScaleNormal="50" zoomScaleSheetLayoutView="75" workbookViewId="0">
      <selection activeCell="Q12" activeCellId="2" sqref="Q10 Q11 Q12"/>
    </sheetView>
  </sheetViews>
  <sheetFormatPr defaultRowHeight="15.6" x14ac:dyDescent="0.3"/>
  <cols>
    <col min="1" max="1" width="30.08203125" customWidth="1"/>
    <col min="2" max="5" width="9.75" customWidth="1"/>
    <col min="6" max="6" width="10.58203125" customWidth="1"/>
    <col min="7" max="18" width="9.75" customWidth="1"/>
    <col min="19" max="19" width="10.4140625" style="1" bestFit="1" customWidth="1"/>
  </cols>
  <sheetData>
    <row r="1" spans="1:26" ht="21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6" ht="21" customHeight="1" x14ac:dyDescent="0.3">
      <c r="A2" s="133">
        <v>42278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6" ht="21" customHeight="1" x14ac:dyDescent="0.3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26" ht="21" customHeight="1" x14ac:dyDescent="0.5">
      <c r="A4" s="2"/>
      <c r="B4" s="3"/>
      <c r="C4" s="3"/>
      <c r="D4" s="2"/>
      <c r="E4" s="3"/>
      <c r="F4" s="4"/>
      <c r="G4" s="4"/>
      <c r="H4" s="4"/>
      <c r="I4" s="4"/>
      <c r="J4" s="4"/>
      <c r="K4" s="4"/>
      <c r="L4" s="4"/>
      <c r="M4" s="3"/>
      <c r="N4" s="3"/>
      <c r="O4" s="3"/>
      <c r="P4" s="2"/>
      <c r="Q4" s="2"/>
    </row>
    <row r="5" spans="1:26" ht="19.5" customHeight="1" x14ac:dyDescent="0.4">
      <c r="A5" s="2"/>
      <c r="B5" s="5" t="s">
        <v>2</v>
      </c>
      <c r="C5" s="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</row>
    <row r="6" spans="1:26" ht="19.5" customHeight="1" x14ac:dyDescent="0.3">
      <c r="A6" s="7"/>
      <c r="B6" s="8">
        <v>1</v>
      </c>
      <c r="C6" s="8">
        <v>3</v>
      </c>
      <c r="D6" s="8">
        <v>5</v>
      </c>
      <c r="E6" s="8">
        <v>7</v>
      </c>
      <c r="F6" s="8">
        <v>9</v>
      </c>
      <c r="G6" s="8">
        <v>11</v>
      </c>
      <c r="H6" s="8">
        <v>29</v>
      </c>
      <c r="I6" s="8">
        <v>13</v>
      </c>
      <c r="J6" s="8">
        <v>15</v>
      </c>
      <c r="K6" s="8">
        <v>17</v>
      </c>
      <c r="L6" s="8">
        <v>19</v>
      </c>
      <c r="M6" s="8">
        <v>21</v>
      </c>
      <c r="N6" s="8">
        <v>23</v>
      </c>
      <c r="O6" s="8">
        <v>25</v>
      </c>
      <c r="P6" s="8">
        <v>27</v>
      </c>
      <c r="Q6" s="9" t="s">
        <v>3</v>
      </c>
      <c r="R6" s="10" t="s">
        <v>4</v>
      </c>
    </row>
    <row r="7" spans="1:26" ht="19.5" customHeight="1" x14ac:dyDescent="0.3">
      <c r="A7" s="11"/>
      <c r="B7" s="12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4" t="s">
        <v>20</v>
      </c>
      <c r="R7" s="12" t="s">
        <v>21</v>
      </c>
      <c r="S7" s="15"/>
      <c r="T7" s="16"/>
      <c r="U7" s="16"/>
      <c r="V7" s="16"/>
      <c r="W7" s="16"/>
      <c r="X7" s="16"/>
      <c r="Y7" s="16"/>
      <c r="Z7" s="16"/>
    </row>
    <row r="8" spans="1:26" ht="19.5" customHeight="1" x14ac:dyDescent="0.3">
      <c r="A8" s="17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20"/>
      <c r="R8" s="21"/>
      <c r="S8" s="15"/>
      <c r="T8" s="16"/>
      <c r="U8" s="16"/>
      <c r="V8" s="16"/>
      <c r="W8" s="16"/>
      <c r="X8" s="16"/>
      <c r="Y8" s="16"/>
      <c r="Z8" s="16"/>
    </row>
    <row r="9" spans="1:26" ht="19.5" customHeight="1" x14ac:dyDescent="0.3">
      <c r="A9" s="22" t="s">
        <v>23</v>
      </c>
      <c r="B9" s="23">
        <v>296</v>
      </c>
      <c r="C9" s="23">
        <v>458</v>
      </c>
      <c r="D9" s="23">
        <v>524</v>
      </c>
      <c r="E9" s="23">
        <v>228</v>
      </c>
      <c r="F9" s="23">
        <v>145</v>
      </c>
      <c r="G9" s="23">
        <v>44</v>
      </c>
      <c r="H9" s="23">
        <v>44</v>
      </c>
      <c r="I9" s="23">
        <v>18285</v>
      </c>
      <c r="J9" s="23">
        <v>618</v>
      </c>
      <c r="K9" s="23">
        <v>380</v>
      </c>
      <c r="L9" s="23">
        <v>4256</v>
      </c>
      <c r="M9" s="23">
        <v>1408</v>
      </c>
      <c r="N9" s="23">
        <v>213</v>
      </c>
      <c r="O9" s="23">
        <v>864</v>
      </c>
      <c r="P9" s="24">
        <v>661</v>
      </c>
      <c r="Q9" s="25">
        <f t="shared" ref="Q9:Q14" si="0">SUM(B9:P9)</f>
        <v>28424</v>
      </c>
      <c r="R9" s="26">
        <f>Q9/Q13</f>
        <v>0.51638689048760988</v>
      </c>
      <c r="S9" s="15"/>
      <c r="T9" s="16"/>
      <c r="U9" s="16"/>
      <c r="V9" s="16"/>
      <c r="W9" s="16"/>
      <c r="X9" s="16"/>
      <c r="Y9" s="16"/>
      <c r="Z9" s="16"/>
    </row>
    <row r="10" spans="1:26" ht="19.5" customHeight="1" x14ac:dyDescent="0.3">
      <c r="A10" s="22" t="s">
        <v>24</v>
      </c>
      <c r="B10" s="23"/>
      <c r="C10" s="23">
        <v>644</v>
      </c>
      <c r="D10" s="23"/>
      <c r="E10" s="23">
        <v>246</v>
      </c>
      <c r="F10" s="23">
        <v>124</v>
      </c>
      <c r="G10" s="23">
        <v>11</v>
      </c>
      <c r="H10" s="23"/>
      <c r="I10" s="23">
        <v>3164</v>
      </c>
      <c r="J10" s="23"/>
      <c r="K10" s="23"/>
      <c r="L10" s="23"/>
      <c r="M10" s="23">
        <v>1243</v>
      </c>
      <c r="N10" s="23"/>
      <c r="O10" s="23"/>
      <c r="P10" s="24"/>
      <c r="Q10" s="25">
        <f t="shared" si="0"/>
        <v>5432</v>
      </c>
      <c r="R10" s="26">
        <f>Q10/Q13</f>
        <v>9.8684688612746166E-2</v>
      </c>
      <c r="S10" s="15"/>
      <c r="T10" s="16"/>
      <c r="U10" s="16"/>
      <c r="V10" s="16"/>
      <c r="W10" s="16"/>
      <c r="X10" s="16"/>
      <c r="Y10" s="16"/>
      <c r="Z10" s="16"/>
    </row>
    <row r="11" spans="1:26" ht="19.5" customHeight="1" x14ac:dyDescent="0.3">
      <c r="A11" s="27" t="s">
        <v>25</v>
      </c>
      <c r="B11" s="23">
        <v>93</v>
      </c>
      <c r="C11" s="23"/>
      <c r="D11" s="23">
        <v>223</v>
      </c>
      <c r="E11" s="23"/>
      <c r="F11" s="23"/>
      <c r="G11" s="23"/>
      <c r="H11" s="23">
        <v>52</v>
      </c>
      <c r="I11" s="23">
        <v>3267</v>
      </c>
      <c r="J11" s="23">
        <v>997</v>
      </c>
      <c r="K11" s="23">
        <v>283</v>
      </c>
      <c r="L11" s="23">
        <v>2447</v>
      </c>
      <c r="M11" s="23"/>
      <c r="N11" s="23">
        <v>388</v>
      </c>
      <c r="O11" s="23">
        <v>1036</v>
      </c>
      <c r="P11" s="24">
        <v>896</v>
      </c>
      <c r="Q11" s="25">
        <f t="shared" si="0"/>
        <v>9682</v>
      </c>
      <c r="R11" s="26">
        <f>Q11/Q13</f>
        <v>0.1758956471186687</v>
      </c>
      <c r="S11" s="15"/>
      <c r="T11" s="16"/>
      <c r="U11" s="16"/>
      <c r="V11" s="16"/>
      <c r="W11" s="16"/>
      <c r="X11" s="16"/>
      <c r="Y11" s="16"/>
      <c r="Z11" s="16"/>
    </row>
    <row r="12" spans="1:26" ht="19.5" customHeight="1" thickBot="1" x14ac:dyDescent="0.35">
      <c r="A12" s="27" t="s">
        <v>26</v>
      </c>
      <c r="B12" s="28"/>
      <c r="C12" s="28"/>
      <c r="D12" s="28"/>
      <c r="E12" s="28"/>
      <c r="F12" s="28"/>
      <c r="G12" s="28"/>
      <c r="H12" s="28"/>
      <c r="I12" s="28">
        <v>9684</v>
      </c>
      <c r="J12" s="28"/>
      <c r="K12" s="28"/>
      <c r="L12" s="28">
        <v>1822</v>
      </c>
      <c r="M12" s="28"/>
      <c r="N12" s="28"/>
      <c r="O12" s="28"/>
      <c r="P12" s="29"/>
      <c r="Q12" s="30">
        <f t="shared" si="0"/>
        <v>11506</v>
      </c>
      <c r="R12" s="31">
        <f>Q12/Q13</f>
        <v>0.20903277378097521</v>
      </c>
      <c r="S12" s="15"/>
      <c r="T12" s="16"/>
      <c r="U12" s="16"/>
      <c r="V12" s="16"/>
      <c r="W12" s="16"/>
      <c r="X12" s="16"/>
      <c r="Y12" s="16"/>
      <c r="Z12" s="16"/>
    </row>
    <row r="13" spans="1:26" ht="19.5" customHeight="1" thickTop="1" x14ac:dyDescent="0.3">
      <c r="A13" s="32" t="s">
        <v>27</v>
      </c>
      <c r="B13" s="33">
        <f>SUM(B9:B12)</f>
        <v>389</v>
      </c>
      <c r="C13" s="33">
        <f t="shared" ref="C13:P13" si="1">SUM(C9:C12)</f>
        <v>1102</v>
      </c>
      <c r="D13" s="33">
        <f t="shared" si="1"/>
        <v>747</v>
      </c>
      <c r="E13" s="33">
        <f t="shared" si="1"/>
        <v>474</v>
      </c>
      <c r="F13" s="33">
        <f t="shared" si="1"/>
        <v>269</v>
      </c>
      <c r="G13" s="33">
        <f t="shared" si="1"/>
        <v>55</v>
      </c>
      <c r="H13" s="33">
        <f t="shared" si="1"/>
        <v>96</v>
      </c>
      <c r="I13" s="33">
        <f t="shared" si="1"/>
        <v>34400</v>
      </c>
      <c r="J13" s="33">
        <f t="shared" si="1"/>
        <v>1615</v>
      </c>
      <c r="K13" s="33">
        <f t="shared" si="1"/>
        <v>663</v>
      </c>
      <c r="L13" s="33">
        <f t="shared" si="1"/>
        <v>8525</v>
      </c>
      <c r="M13" s="33">
        <f t="shared" si="1"/>
        <v>2651</v>
      </c>
      <c r="N13" s="33">
        <f t="shared" si="1"/>
        <v>601</v>
      </c>
      <c r="O13" s="33">
        <f t="shared" si="1"/>
        <v>1900</v>
      </c>
      <c r="P13" s="34">
        <f t="shared" si="1"/>
        <v>1557</v>
      </c>
      <c r="Q13" s="35">
        <f t="shared" si="0"/>
        <v>55044</v>
      </c>
      <c r="R13" s="36">
        <f>SUM(R9:R12)</f>
        <v>0.99999999999999989</v>
      </c>
      <c r="S13" s="15"/>
      <c r="T13" s="16"/>
      <c r="U13" s="16"/>
      <c r="V13" s="16"/>
      <c r="W13" s="16"/>
      <c r="X13" s="16"/>
      <c r="Y13" s="16"/>
      <c r="Z13" s="16"/>
    </row>
    <row r="14" spans="1:26" ht="19.5" customHeight="1" thickBot="1" x14ac:dyDescent="0.35">
      <c r="A14" s="37" t="s">
        <v>28</v>
      </c>
      <c r="B14" s="38"/>
      <c r="C14" s="38"/>
      <c r="D14" s="38">
        <v>5</v>
      </c>
      <c r="E14" s="38"/>
      <c r="F14" s="38"/>
      <c r="G14" s="38"/>
      <c r="H14" s="38">
        <v>23</v>
      </c>
      <c r="I14" s="38">
        <v>34</v>
      </c>
      <c r="J14" s="38">
        <v>14</v>
      </c>
      <c r="K14" s="38"/>
      <c r="L14" s="38">
        <v>2</v>
      </c>
      <c r="M14" s="38">
        <v>5</v>
      </c>
      <c r="N14" s="38"/>
      <c r="O14" s="38">
        <v>13</v>
      </c>
      <c r="P14" s="39">
        <v>10</v>
      </c>
      <c r="Q14" s="40">
        <f t="shared" si="0"/>
        <v>106</v>
      </c>
      <c r="R14" s="41"/>
      <c r="S14" s="15"/>
      <c r="T14" s="16"/>
      <c r="U14" s="16"/>
      <c r="V14" s="16"/>
      <c r="W14" s="16"/>
      <c r="X14" s="16"/>
      <c r="Y14" s="16"/>
      <c r="Z14" s="16"/>
    </row>
    <row r="15" spans="1:26" ht="19.5" customHeight="1" x14ac:dyDescent="0.3">
      <c r="A15" s="42" t="s">
        <v>29</v>
      </c>
      <c r="B15" s="43" t="s">
        <v>30</v>
      </c>
      <c r="C15" s="44">
        <v>131</v>
      </c>
      <c r="D15" s="45" t="s">
        <v>31</v>
      </c>
      <c r="E15" s="45">
        <v>1615</v>
      </c>
      <c r="F15" s="45" t="s">
        <v>32</v>
      </c>
      <c r="G15" s="45">
        <v>150</v>
      </c>
      <c r="H15" s="45" t="s">
        <v>33</v>
      </c>
      <c r="I15" s="45">
        <v>240</v>
      </c>
      <c r="J15" s="45" t="s">
        <v>34</v>
      </c>
      <c r="K15" s="45"/>
      <c r="L15" s="45">
        <v>34</v>
      </c>
      <c r="M15" s="45" t="s">
        <v>35</v>
      </c>
      <c r="N15" s="46"/>
      <c r="O15" s="43">
        <v>168</v>
      </c>
      <c r="P15" s="45" t="s">
        <v>36</v>
      </c>
      <c r="Q15" s="45">
        <f>C15+E15+G15+I15+L15+O15+O16</f>
        <v>2408</v>
      </c>
      <c r="R15" s="16"/>
      <c r="S15" s="15"/>
      <c r="T15" s="16"/>
      <c r="U15" s="16"/>
      <c r="V15" s="16"/>
      <c r="W15" s="16"/>
      <c r="X15" s="16"/>
      <c r="Y15" s="16"/>
      <c r="Z15" s="16"/>
    </row>
    <row r="16" spans="1:26" ht="19.5" customHeight="1" x14ac:dyDescent="0.3">
      <c r="A16" s="42"/>
      <c r="B16" s="4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 t="s">
        <v>37</v>
      </c>
      <c r="N16" s="45"/>
      <c r="O16" s="45">
        <v>70</v>
      </c>
      <c r="P16" s="45" t="s">
        <v>36</v>
      </c>
      <c r="Q16" s="45"/>
      <c r="R16" s="16"/>
      <c r="S16" s="15"/>
      <c r="T16" s="16"/>
      <c r="U16" s="16"/>
      <c r="V16" s="16"/>
      <c r="W16" s="16"/>
      <c r="X16" s="16"/>
      <c r="Y16" s="16"/>
      <c r="Z16" s="16"/>
    </row>
    <row r="17" spans="1:26" ht="19.5" customHeight="1" x14ac:dyDescent="0.3">
      <c r="A17" s="47" t="s">
        <v>38</v>
      </c>
      <c r="B17" s="45"/>
      <c r="C17" s="45"/>
      <c r="D17" s="45"/>
      <c r="E17" s="45"/>
      <c r="F17" s="45"/>
      <c r="G17" s="45"/>
      <c r="H17" s="45"/>
      <c r="I17" s="48"/>
      <c r="J17" s="45"/>
      <c r="K17" s="45"/>
      <c r="L17" s="45"/>
      <c r="M17" s="45"/>
      <c r="N17" s="45"/>
      <c r="O17" s="45"/>
      <c r="P17" s="45"/>
      <c r="Q17" s="49">
        <f>Q13+Q14+Q15</f>
        <v>57558</v>
      </c>
      <c r="R17" s="16"/>
      <c r="S17" s="15"/>
      <c r="T17" s="16"/>
      <c r="U17" s="16"/>
      <c r="V17" s="16"/>
      <c r="W17" s="16"/>
      <c r="X17" s="16"/>
      <c r="Y17" s="16"/>
      <c r="Z17" s="16"/>
    </row>
    <row r="18" spans="1:26" ht="19.5" customHeight="1" thickBot="1" x14ac:dyDescent="0.35">
      <c r="A18" s="50" t="s">
        <v>39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>
        <v>57351</v>
      </c>
      <c r="R18" s="16"/>
      <c r="S18" s="15"/>
      <c r="T18" s="16"/>
      <c r="U18" s="16"/>
      <c r="V18" s="16"/>
      <c r="W18" s="16"/>
      <c r="X18" s="16"/>
      <c r="Y18" s="16"/>
      <c r="Z18" s="16"/>
    </row>
    <row r="19" spans="1:26" ht="19.5" customHeight="1" thickBot="1" x14ac:dyDescent="0.35">
      <c r="A19" s="47" t="s">
        <v>40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3">
        <f>Q17-Q18</f>
        <v>207</v>
      </c>
      <c r="R19" s="16"/>
      <c r="S19" s="15"/>
      <c r="T19" s="16"/>
      <c r="U19" s="16"/>
      <c r="V19" s="16"/>
      <c r="W19" s="16"/>
      <c r="X19" s="16"/>
      <c r="Y19" s="16"/>
      <c r="Z19" s="16"/>
    </row>
    <row r="20" spans="1:26" ht="19.5" customHeight="1" x14ac:dyDescent="0.3">
      <c r="A20" s="47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4"/>
      <c r="R20" s="16"/>
      <c r="S20" s="15"/>
      <c r="T20" s="16"/>
      <c r="U20" s="16"/>
      <c r="V20" s="16"/>
      <c r="W20" s="16"/>
      <c r="X20" s="16"/>
      <c r="Y20" s="16"/>
      <c r="Z20" s="16"/>
    </row>
    <row r="21" spans="1:26" ht="19.5" customHeight="1" x14ac:dyDescent="0.3">
      <c r="A21" s="4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4"/>
      <c r="R21" s="16"/>
      <c r="S21" s="15"/>
      <c r="T21" s="16"/>
      <c r="U21" s="16"/>
      <c r="V21" s="16"/>
      <c r="W21" s="16"/>
      <c r="X21" s="16"/>
      <c r="Y21" s="16"/>
      <c r="Z21" s="16"/>
    </row>
    <row r="22" spans="1:26" ht="19.5" customHeight="1" x14ac:dyDescent="0.3">
      <c r="A22" s="4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4"/>
      <c r="R22" s="16"/>
      <c r="S22" s="15"/>
      <c r="T22" s="16"/>
      <c r="U22" s="16"/>
      <c r="V22" s="16"/>
      <c r="W22" s="16"/>
      <c r="X22" s="16"/>
      <c r="Y22" s="16"/>
      <c r="Z22" s="16"/>
    </row>
    <row r="23" spans="1:26" ht="19.5" customHeight="1" x14ac:dyDescent="0.3">
      <c r="A23" s="4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4"/>
      <c r="R23" s="16"/>
      <c r="S23" s="15"/>
      <c r="T23" s="16"/>
      <c r="U23" s="16"/>
      <c r="V23" s="16"/>
      <c r="W23" s="16"/>
      <c r="X23" s="16"/>
      <c r="Y23" s="16"/>
      <c r="Z23" s="16"/>
    </row>
    <row r="24" spans="1:26" ht="19.5" customHeight="1" x14ac:dyDescent="0.3">
      <c r="A24" s="47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4"/>
      <c r="R24" s="16"/>
      <c r="S24" s="15"/>
      <c r="T24" s="16"/>
      <c r="U24" s="16"/>
      <c r="V24" s="16"/>
      <c r="W24" s="16"/>
      <c r="X24" s="16"/>
      <c r="Y24" s="16"/>
      <c r="Z24" s="16"/>
    </row>
    <row r="25" spans="1:26" ht="19.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4"/>
      <c r="R25" s="16"/>
      <c r="S25" s="15"/>
      <c r="T25" s="16"/>
      <c r="U25" s="16"/>
      <c r="V25" s="16"/>
      <c r="W25" s="16"/>
      <c r="X25" s="16"/>
      <c r="Y25" s="16"/>
      <c r="Z25" s="16"/>
    </row>
    <row r="26" spans="1:26" ht="19.5" customHeight="1" x14ac:dyDescent="0.3">
      <c r="A26" s="4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4"/>
      <c r="R26" s="16"/>
      <c r="S26" s="15"/>
      <c r="T26" s="16"/>
      <c r="U26" s="16"/>
      <c r="V26" s="16"/>
      <c r="W26" s="16"/>
      <c r="X26" s="16"/>
      <c r="Y26" s="16"/>
      <c r="Z26" s="16"/>
    </row>
    <row r="27" spans="1:26" ht="19.5" customHeight="1" x14ac:dyDescent="0.3">
      <c r="A27" s="135" t="s">
        <v>41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5"/>
      <c r="T27" s="16"/>
      <c r="U27" s="16"/>
      <c r="V27" s="16"/>
      <c r="W27" s="16"/>
      <c r="X27" s="16"/>
      <c r="Y27" s="16"/>
      <c r="Z27" s="16"/>
    </row>
    <row r="28" spans="1:26" ht="19.5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15"/>
      <c r="T28" s="16"/>
      <c r="U28" s="16"/>
      <c r="V28" s="16"/>
      <c r="W28" s="16"/>
      <c r="X28" s="16"/>
      <c r="Y28" s="16"/>
      <c r="Z28" s="16"/>
    </row>
    <row r="29" spans="1:26" ht="55.5" customHeight="1" x14ac:dyDescent="0.3">
      <c r="B29" s="136" t="s">
        <v>42</v>
      </c>
      <c r="C29" s="137"/>
      <c r="D29" s="137"/>
      <c r="E29" s="56" t="s">
        <v>43</v>
      </c>
      <c r="F29" s="57" t="s">
        <v>44</v>
      </c>
      <c r="G29" s="58" t="s">
        <v>45</v>
      </c>
      <c r="H29" s="58" t="s">
        <v>46</v>
      </c>
      <c r="I29" s="58" t="s">
        <v>47</v>
      </c>
      <c r="J29" s="59"/>
      <c r="K29" s="56" t="s">
        <v>23</v>
      </c>
      <c r="L29" s="58" t="s">
        <v>48</v>
      </c>
      <c r="M29" s="59"/>
      <c r="N29" s="60" t="s">
        <v>49</v>
      </c>
      <c r="O29" s="58" t="s">
        <v>50</v>
      </c>
      <c r="P29" s="51"/>
      <c r="Q29" s="54"/>
      <c r="R29" s="16"/>
      <c r="S29" s="15"/>
      <c r="T29" s="16"/>
      <c r="U29" s="16"/>
      <c r="V29" s="16"/>
      <c r="W29" s="16"/>
      <c r="X29" s="16"/>
      <c r="Y29" s="16"/>
      <c r="Z29" s="16"/>
    </row>
    <row r="30" spans="1:26" ht="19.5" customHeight="1" x14ac:dyDescent="0.3">
      <c r="B30" s="138" t="s">
        <v>51</v>
      </c>
      <c r="C30" s="139"/>
      <c r="D30" s="139"/>
      <c r="E30" s="61">
        <f>E10+M10</f>
        <v>1489</v>
      </c>
      <c r="F30" s="61"/>
      <c r="G30" s="62"/>
      <c r="H30" s="62">
        <f>SUM(E30:G30)</f>
        <v>1489</v>
      </c>
      <c r="I30" s="63">
        <f>(H30/H37)</f>
        <v>5.5935386927122466E-2</v>
      </c>
      <c r="J30" s="64"/>
      <c r="K30" s="65">
        <f>E9+M9</f>
        <v>1636</v>
      </c>
      <c r="L30" s="63">
        <f>K30/K37</f>
        <v>5.755699408950183E-2</v>
      </c>
      <c r="M30" s="64"/>
      <c r="N30" s="66">
        <f>H30+K30</f>
        <v>3125</v>
      </c>
      <c r="O30" s="67">
        <f>N30/N37</f>
        <v>5.6772763607295981E-2</v>
      </c>
      <c r="P30" s="51"/>
      <c r="Q30" s="54"/>
      <c r="R30" s="16"/>
      <c r="S30" s="15"/>
      <c r="T30" s="16"/>
      <c r="U30" s="16"/>
      <c r="V30" s="16"/>
      <c r="W30" s="16"/>
      <c r="X30" s="16"/>
      <c r="Y30" s="16"/>
      <c r="Z30" s="16"/>
    </row>
    <row r="31" spans="1:26" ht="19.5" customHeight="1" x14ac:dyDescent="0.3">
      <c r="B31" s="138" t="s">
        <v>52</v>
      </c>
      <c r="C31" s="139"/>
      <c r="D31" s="139"/>
      <c r="E31" s="61"/>
      <c r="F31" s="61">
        <f>H11+P11</f>
        <v>948</v>
      </c>
      <c r="G31" s="62"/>
      <c r="H31" s="62">
        <f t="shared" ref="H31:H37" si="2">SUM(E31:G31)</f>
        <v>948</v>
      </c>
      <c r="I31" s="63">
        <f>H31/H37</f>
        <v>3.5612321562734785E-2</v>
      </c>
      <c r="J31" s="64"/>
      <c r="K31" s="65">
        <f>H9+P9</f>
        <v>705</v>
      </c>
      <c r="L31" s="63">
        <f>K31/K37</f>
        <v>2.4802983394314665E-2</v>
      </c>
      <c r="M31" s="64"/>
      <c r="N31" s="66">
        <f t="shared" ref="N31:N36" si="3">H31+K31</f>
        <v>1653</v>
      </c>
      <c r="O31" s="68">
        <f>N31/N37</f>
        <v>3.0030521037715283E-2</v>
      </c>
      <c r="P31" s="51"/>
      <c r="Q31" s="54"/>
      <c r="R31" s="16"/>
      <c r="S31" s="15"/>
      <c r="T31" s="16"/>
      <c r="U31" s="16"/>
      <c r="V31" s="16"/>
      <c r="W31" s="16"/>
      <c r="X31" s="16"/>
      <c r="Y31" s="16"/>
      <c r="Z31" s="16"/>
    </row>
    <row r="32" spans="1:26" ht="19.5" customHeight="1" x14ac:dyDescent="0.3">
      <c r="B32" s="138" t="s">
        <v>53</v>
      </c>
      <c r="C32" s="139"/>
      <c r="D32" s="139"/>
      <c r="E32" s="61"/>
      <c r="F32" s="61">
        <f>B11+D11+J11+K11</f>
        <v>1596</v>
      </c>
      <c r="G32" s="62"/>
      <c r="H32" s="62">
        <f t="shared" si="2"/>
        <v>1596</v>
      </c>
      <c r="I32" s="63">
        <f>H32/H37</f>
        <v>5.9954921111945905E-2</v>
      </c>
      <c r="J32" s="64"/>
      <c r="K32" s="65">
        <f>B9+D9+J9+K9</f>
        <v>1818</v>
      </c>
      <c r="L32" s="63">
        <f>K32/K37</f>
        <v>6.3960033774275254E-2</v>
      </c>
      <c r="M32" s="64"/>
      <c r="N32" s="66">
        <f t="shared" si="3"/>
        <v>3414</v>
      </c>
      <c r="O32" s="68">
        <f>N32/N37</f>
        <v>6.2023108785698715E-2</v>
      </c>
      <c r="P32" s="51"/>
      <c r="Q32" s="54"/>
      <c r="R32" s="16"/>
      <c r="S32" s="15"/>
      <c r="T32" s="16"/>
      <c r="U32" s="16"/>
      <c r="V32" s="16"/>
      <c r="W32" s="16"/>
      <c r="X32" s="16"/>
      <c r="Y32" s="16"/>
      <c r="Z32" s="16"/>
    </row>
    <row r="33" spans="1:26" ht="19.5" customHeight="1" x14ac:dyDescent="0.3">
      <c r="B33" s="138" t="s">
        <v>54</v>
      </c>
      <c r="C33" s="139"/>
      <c r="D33" s="139"/>
      <c r="E33" s="61">
        <f>C10+F10+G10</f>
        <v>779</v>
      </c>
      <c r="F33" s="61"/>
      <c r="G33" s="62"/>
      <c r="H33" s="62">
        <f t="shared" si="2"/>
        <v>779</v>
      </c>
      <c r="I33" s="63">
        <f>H33/H37</f>
        <v>2.9263711495116453E-2</v>
      </c>
      <c r="J33" s="64"/>
      <c r="K33" s="65">
        <f>C9+F9+G9</f>
        <v>647</v>
      </c>
      <c r="L33" s="63">
        <f>K33/K37</f>
        <v>2.2762454264002252E-2</v>
      </c>
      <c r="M33" s="64"/>
      <c r="N33" s="66">
        <f t="shared" si="3"/>
        <v>1426</v>
      </c>
      <c r="O33" s="68">
        <f>N33/N37</f>
        <v>2.5906547489281301E-2</v>
      </c>
      <c r="P33" s="51"/>
      <c r="Q33" s="54"/>
      <c r="R33" s="16"/>
      <c r="S33" s="15"/>
      <c r="T33" s="16"/>
      <c r="U33" s="16"/>
      <c r="V33" s="16"/>
      <c r="W33" s="16"/>
      <c r="X33" s="16"/>
      <c r="Y33" s="16"/>
      <c r="Z33" s="16"/>
    </row>
    <row r="34" spans="1:26" ht="19.5" customHeight="1" x14ac:dyDescent="0.3">
      <c r="B34" s="138" t="s">
        <v>55</v>
      </c>
      <c r="C34" s="139"/>
      <c r="D34" s="139"/>
      <c r="E34" s="61"/>
      <c r="F34" s="61">
        <f>O11</f>
        <v>1036</v>
      </c>
      <c r="G34" s="62"/>
      <c r="H34" s="62">
        <f t="shared" si="2"/>
        <v>1036</v>
      </c>
      <c r="I34" s="63">
        <f>H34/H37</f>
        <v>3.8918106686701731E-2</v>
      </c>
      <c r="J34" s="64"/>
      <c r="K34" s="65">
        <f>O9</f>
        <v>864</v>
      </c>
      <c r="L34" s="63">
        <f>K34/K37</f>
        <v>3.0396847734309035E-2</v>
      </c>
      <c r="M34" s="64"/>
      <c r="N34" s="66">
        <f t="shared" si="3"/>
        <v>1900</v>
      </c>
      <c r="O34" s="68">
        <f>N34/N37</f>
        <v>3.4517840273235956E-2</v>
      </c>
      <c r="P34" s="51"/>
      <c r="Q34" s="54"/>
      <c r="R34" s="16"/>
      <c r="S34" s="15"/>
      <c r="T34" s="16"/>
      <c r="U34" s="16"/>
      <c r="V34" s="16"/>
      <c r="W34" s="16"/>
      <c r="X34" s="16"/>
      <c r="Y34" s="16"/>
      <c r="Z34" s="16"/>
    </row>
    <row r="35" spans="1:26" ht="19.5" customHeight="1" x14ac:dyDescent="0.3">
      <c r="B35" s="138" t="s">
        <v>56</v>
      </c>
      <c r="C35" s="139"/>
      <c r="D35" s="139"/>
      <c r="E35" s="61"/>
      <c r="F35" s="61">
        <f>L11+N11</f>
        <v>2835</v>
      </c>
      <c r="G35" s="62">
        <f>L12+N12</f>
        <v>1822</v>
      </c>
      <c r="H35" s="62">
        <f t="shared" si="2"/>
        <v>4657</v>
      </c>
      <c r="I35" s="63">
        <f>H35/H37</f>
        <v>0.17494365138993237</v>
      </c>
      <c r="J35" s="64"/>
      <c r="K35" s="65">
        <f>L9+N9</f>
        <v>4469</v>
      </c>
      <c r="L35" s="63">
        <f>K35/K37</f>
        <v>0.15722628764424429</v>
      </c>
      <c r="M35" s="64"/>
      <c r="N35" s="66">
        <f t="shared" si="3"/>
        <v>9126</v>
      </c>
      <c r="O35" s="68">
        <f>N35/N37</f>
        <v>0.16579463701765859</v>
      </c>
      <c r="P35" s="51"/>
      <c r="Q35" s="54"/>
      <c r="R35" s="16"/>
      <c r="S35" s="15"/>
      <c r="T35" s="16"/>
      <c r="U35" s="16"/>
      <c r="V35" s="16"/>
      <c r="W35" s="16"/>
      <c r="X35" s="16"/>
      <c r="Y35" s="16"/>
      <c r="Z35" s="16"/>
    </row>
    <row r="36" spans="1:26" ht="19.5" customHeight="1" thickBot="1" x14ac:dyDescent="0.35">
      <c r="B36" s="130" t="s">
        <v>57</v>
      </c>
      <c r="C36" s="131"/>
      <c r="D36" s="131"/>
      <c r="E36" s="69">
        <f>I10</f>
        <v>3164</v>
      </c>
      <c r="F36" s="69">
        <f>I11</f>
        <v>3267</v>
      </c>
      <c r="G36" s="69">
        <f>I12</f>
        <v>9684</v>
      </c>
      <c r="H36" s="69">
        <f t="shared" si="2"/>
        <v>16115</v>
      </c>
      <c r="I36" s="70">
        <f>H36/H37</f>
        <v>0.60537190082644632</v>
      </c>
      <c r="J36" s="71"/>
      <c r="K36" s="72">
        <f>I9</f>
        <v>18285</v>
      </c>
      <c r="L36" s="70">
        <f>K36/K37</f>
        <v>0.64329439909935271</v>
      </c>
      <c r="M36" s="71"/>
      <c r="N36" s="73">
        <f t="shared" si="3"/>
        <v>34400</v>
      </c>
      <c r="O36" s="74">
        <f>N36/N37</f>
        <v>0.62495458178911412</v>
      </c>
      <c r="P36" s="51"/>
      <c r="Q36" s="54"/>
      <c r="R36" s="16"/>
      <c r="S36" s="15"/>
      <c r="T36" s="16"/>
      <c r="U36" s="16"/>
      <c r="V36" s="16"/>
      <c r="W36" s="16"/>
      <c r="X36" s="16"/>
      <c r="Y36" s="16"/>
      <c r="Z36" s="16"/>
    </row>
    <row r="37" spans="1:26" ht="19.5" customHeight="1" thickTop="1" thickBot="1" x14ac:dyDescent="0.35">
      <c r="B37" s="140" t="s">
        <v>58</v>
      </c>
      <c r="C37" s="141"/>
      <c r="D37" s="141"/>
      <c r="E37" s="75">
        <f>SUM(E30:E36)</f>
        <v>5432</v>
      </c>
      <c r="F37" s="75">
        <f>SUM(F30:F36)</f>
        <v>9682</v>
      </c>
      <c r="G37" s="75">
        <f>SUM(G30:G36)</f>
        <v>11506</v>
      </c>
      <c r="H37" s="75">
        <f t="shared" si="2"/>
        <v>26620</v>
      </c>
      <c r="I37" s="76">
        <f>SUM(I30:I36)</f>
        <v>1</v>
      </c>
      <c r="J37" s="77"/>
      <c r="K37" s="78">
        <f>SUM(K30:K36)</f>
        <v>28424</v>
      </c>
      <c r="L37" s="79">
        <f>SUM(L30:L36)</f>
        <v>1</v>
      </c>
      <c r="M37" s="77"/>
      <c r="N37" s="80">
        <f>SUM(N30:N36)</f>
        <v>55044</v>
      </c>
      <c r="O37" s="81">
        <f>SUM(O30:O36)</f>
        <v>1</v>
      </c>
      <c r="P37" s="51"/>
      <c r="Q37" s="54"/>
      <c r="R37" s="16"/>
      <c r="S37" s="15"/>
      <c r="T37" s="16"/>
      <c r="U37" s="16"/>
      <c r="V37" s="16"/>
      <c r="W37" s="16"/>
      <c r="X37" s="16"/>
      <c r="Y37" s="16"/>
      <c r="Z37" s="16"/>
    </row>
    <row r="38" spans="1:26" ht="19.5" customHeight="1" x14ac:dyDescent="0.3">
      <c r="A38" s="4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4"/>
      <c r="R38" s="16"/>
      <c r="S38" s="15"/>
      <c r="T38" s="16"/>
      <c r="U38" s="16"/>
      <c r="V38" s="16"/>
      <c r="W38" s="16"/>
      <c r="X38" s="16"/>
      <c r="Y38" s="16"/>
      <c r="Z38" s="16"/>
    </row>
    <row r="39" spans="1:26" ht="19.5" customHeight="1" x14ac:dyDescent="0.3">
      <c r="A39" s="4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4"/>
      <c r="R39" s="16"/>
      <c r="S39" s="15"/>
      <c r="T39" s="16"/>
      <c r="U39" s="16"/>
      <c r="V39" s="16"/>
      <c r="W39" s="16"/>
      <c r="X39" s="16"/>
      <c r="Y39" s="16"/>
      <c r="Z39" s="16"/>
    </row>
    <row r="40" spans="1:26" ht="19.5" customHeight="1" x14ac:dyDescent="0.3">
      <c r="A40" s="47"/>
      <c r="B40" s="51"/>
      <c r="C40" s="51"/>
      <c r="D40" s="51"/>
      <c r="E40" s="51"/>
      <c r="F40" s="51"/>
      <c r="O40" s="51"/>
      <c r="P40" s="51"/>
      <c r="Q40" s="54"/>
      <c r="R40" s="16"/>
      <c r="S40" s="15"/>
      <c r="T40" s="16"/>
      <c r="U40" s="16"/>
      <c r="V40" s="16"/>
      <c r="W40" s="16"/>
      <c r="X40" s="16"/>
      <c r="Y40" s="16"/>
      <c r="Z40" s="16"/>
    </row>
    <row r="41" spans="1:26" ht="19.5" customHeight="1" x14ac:dyDescent="0.3">
      <c r="A41" s="47"/>
      <c r="B41" s="51"/>
      <c r="C41" s="51"/>
      <c r="D41" s="51"/>
      <c r="E41" s="51"/>
      <c r="F41" s="51"/>
      <c r="O41" s="51"/>
      <c r="P41" s="51"/>
      <c r="Q41" s="54"/>
      <c r="R41" s="16"/>
      <c r="S41" s="15"/>
      <c r="T41" s="16"/>
      <c r="U41" s="16"/>
      <c r="V41" s="16"/>
      <c r="W41" s="16"/>
      <c r="X41" s="16"/>
      <c r="Y41" s="16"/>
      <c r="Z41" s="16"/>
    </row>
    <row r="42" spans="1:26" ht="19.5" customHeight="1" x14ac:dyDescent="0.3">
      <c r="A42" s="47"/>
      <c r="B42" s="51"/>
      <c r="C42" s="51"/>
      <c r="D42" s="51"/>
      <c r="E42" s="51"/>
      <c r="F42" s="51"/>
      <c r="O42" s="51"/>
      <c r="P42" s="51"/>
      <c r="Q42" s="54"/>
      <c r="R42" s="16"/>
      <c r="S42" s="15"/>
      <c r="T42" s="16"/>
      <c r="U42" s="16"/>
      <c r="V42" s="16"/>
      <c r="W42" s="16"/>
      <c r="X42" s="16"/>
      <c r="Y42" s="16"/>
      <c r="Z42" s="16"/>
    </row>
    <row r="43" spans="1:26" ht="19.5" customHeight="1" x14ac:dyDescent="0.3">
      <c r="A43" s="43"/>
      <c r="B43" s="43"/>
      <c r="C43" s="43"/>
      <c r="D43" s="43"/>
      <c r="E43" s="43"/>
      <c r="F43" s="43"/>
      <c r="O43" s="43"/>
      <c r="P43" s="43"/>
      <c r="Q43" s="43"/>
    </row>
    <row r="44" spans="1:26" ht="19.5" customHeight="1" x14ac:dyDescent="0.3">
      <c r="B44" s="43"/>
      <c r="C44" s="43"/>
      <c r="D44" s="43"/>
      <c r="E44" s="43"/>
      <c r="F44" s="43"/>
      <c r="O44" s="43"/>
      <c r="P44" s="43"/>
      <c r="Q44" s="43"/>
    </row>
    <row r="45" spans="1:26" ht="19.5" customHeight="1" x14ac:dyDescent="0.3">
      <c r="B45" s="43"/>
      <c r="C45" s="43"/>
      <c r="D45" s="43"/>
      <c r="E45" s="43"/>
      <c r="F45" s="43"/>
      <c r="O45" s="43"/>
      <c r="P45" s="43"/>
      <c r="Q45" s="43"/>
    </row>
    <row r="46" spans="1:26" ht="19.5" customHeight="1" x14ac:dyDescent="0.3">
      <c r="B46" s="43"/>
      <c r="C46" s="43"/>
      <c r="D46" s="43"/>
      <c r="E46" s="43"/>
      <c r="F46" s="43"/>
      <c r="O46" s="43"/>
      <c r="P46" s="43"/>
      <c r="Q46" s="43"/>
    </row>
    <row r="47" spans="1:26" ht="19.5" customHeight="1" x14ac:dyDescent="0.3">
      <c r="A47" s="82" t="s">
        <v>59</v>
      </c>
      <c r="B47" s="43"/>
      <c r="C47" s="43"/>
      <c r="D47" s="43"/>
      <c r="E47" s="43"/>
      <c r="F47" s="43"/>
      <c r="O47" s="43"/>
      <c r="P47" s="43"/>
      <c r="Q47" s="43"/>
    </row>
    <row r="48" spans="1:26" ht="19.5" customHeight="1" x14ac:dyDescent="0.3">
      <c r="A48" s="82" t="s">
        <v>60</v>
      </c>
      <c r="B48" s="2"/>
      <c r="C48" s="2"/>
      <c r="D48" s="2"/>
      <c r="E48" s="2"/>
      <c r="F48" s="2"/>
      <c r="O48" s="2"/>
      <c r="P48" s="2"/>
      <c r="Q48" s="2"/>
    </row>
    <row r="49" spans="1:26" ht="21" customHeight="1" x14ac:dyDescent="0.35">
      <c r="A49" s="132" t="s">
        <v>61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26" ht="21" customHeight="1" x14ac:dyDescent="0.3">
      <c r="A50" s="134" t="s">
        <v>62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26" ht="21" customHeight="1" x14ac:dyDescent="0.3">
      <c r="A51" s="143" t="s">
        <v>67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1:26" ht="21" customHeight="1" x14ac:dyDescent="0.3">
      <c r="A52" s="134" t="s">
        <v>63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1:26" ht="21" customHeight="1" x14ac:dyDescent="0.5">
      <c r="A53" s="2"/>
      <c r="B53" s="3"/>
      <c r="C53" s="3"/>
      <c r="D53" s="2"/>
      <c r="E53" s="3"/>
      <c r="F53" s="4"/>
      <c r="G53" s="4"/>
      <c r="H53" s="4"/>
      <c r="I53" s="4"/>
      <c r="J53" s="4"/>
      <c r="K53" s="4"/>
      <c r="L53" s="4"/>
      <c r="M53" s="3"/>
      <c r="N53" s="3"/>
      <c r="O53" s="3"/>
      <c r="P53" s="2"/>
      <c r="Q53" s="2"/>
    </row>
    <row r="54" spans="1:26" ht="21" customHeight="1" x14ac:dyDescent="0.5">
      <c r="A54" s="2"/>
      <c r="B54" s="3"/>
      <c r="C54" s="3"/>
      <c r="D54" s="2"/>
      <c r="E54" s="3"/>
      <c r="F54" s="4"/>
      <c r="G54" s="4"/>
      <c r="H54" s="4"/>
      <c r="I54" s="4"/>
      <c r="J54" s="4"/>
      <c r="K54" s="4"/>
      <c r="L54" s="4"/>
      <c r="M54" s="3"/>
      <c r="N54" s="3"/>
      <c r="O54" s="3"/>
      <c r="P54" s="2"/>
      <c r="Q54" s="2"/>
    </row>
    <row r="55" spans="1:26" ht="20.25" customHeight="1" x14ac:dyDescent="0.4">
      <c r="A55" s="2"/>
      <c r="B55" s="5" t="s">
        <v>2</v>
      </c>
      <c r="C55" s="6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</row>
    <row r="56" spans="1:26" ht="20.25" customHeight="1" x14ac:dyDescent="0.3">
      <c r="A56" s="7"/>
      <c r="B56" s="8">
        <v>1</v>
      </c>
      <c r="C56" s="8">
        <v>3</v>
      </c>
      <c r="D56" s="8">
        <v>5</v>
      </c>
      <c r="E56" s="8">
        <v>7</v>
      </c>
      <c r="F56" s="8">
        <v>9</v>
      </c>
      <c r="G56" s="8">
        <v>11</v>
      </c>
      <c r="H56" s="8">
        <v>29</v>
      </c>
      <c r="I56" s="8">
        <v>13</v>
      </c>
      <c r="J56" s="8">
        <v>15</v>
      </c>
      <c r="K56" s="8">
        <v>17</v>
      </c>
      <c r="L56" s="8">
        <v>19</v>
      </c>
      <c r="M56" s="8">
        <v>21</v>
      </c>
      <c r="N56" s="8">
        <v>23</v>
      </c>
      <c r="O56" s="8">
        <v>25</v>
      </c>
      <c r="P56" s="8">
        <v>27</v>
      </c>
      <c r="Q56" s="8" t="s">
        <v>3</v>
      </c>
      <c r="R56" s="83"/>
    </row>
    <row r="57" spans="1:26" ht="20.25" customHeight="1" x14ac:dyDescent="0.3">
      <c r="A57" s="11"/>
      <c r="B57" s="13" t="s">
        <v>5</v>
      </c>
      <c r="C57" s="13" t="s">
        <v>6</v>
      </c>
      <c r="D57" s="13" t="s">
        <v>7</v>
      </c>
      <c r="E57" s="13" t="s">
        <v>8</v>
      </c>
      <c r="F57" s="13" t="s">
        <v>9</v>
      </c>
      <c r="G57" s="13" t="s">
        <v>10</v>
      </c>
      <c r="H57" s="13" t="s">
        <v>64</v>
      </c>
      <c r="I57" s="13" t="s">
        <v>12</v>
      </c>
      <c r="J57" s="13" t="s">
        <v>13</v>
      </c>
      <c r="K57" s="13" t="s">
        <v>14</v>
      </c>
      <c r="L57" s="13" t="s">
        <v>15</v>
      </c>
      <c r="M57" s="13" t="s">
        <v>16</v>
      </c>
      <c r="N57" s="13" t="s">
        <v>17</v>
      </c>
      <c r="O57" s="13" t="s">
        <v>18</v>
      </c>
      <c r="P57" s="13" t="s">
        <v>19</v>
      </c>
      <c r="Q57" s="14" t="s">
        <v>20</v>
      </c>
      <c r="R57" s="84"/>
    </row>
    <row r="58" spans="1:26" ht="20.25" customHeight="1" x14ac:dyDescent="0.3">
      <c r="A58" s="17" t="s">
        <v>65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87"/>
      <c r="R58" s="88"/>
      <c r="S58" s="15"/>
      <c r="T58" s="16"/>
      <c r="U58" s="16"/>
      <c r="V58" s="16"/>
      <c r="W58" s="16"/>
      <c r="X58" s="16"/>
      <c r="Y58" s="16"/>
      <c r="Z58" s="16"/>
    </row>
    <row r="59" spans="1:26" ht="20.25" customHeight="1" x14ac:dyDescent="0.3">
      <c r="A59" s="22" t="s">
        <v>23</v>
      </c>
      <c r="B59" s="89">
        <f t="shared" ref="B59:Q59" si="4">(B9-B80)/B80</f>
        <v>3.3898305084745762E-3</v>
      </c>
      <c r="C59" s="89">
        <f t="shared" si="4"/>
        <v>6.5934065934065934E-3</v>
      </c>
      <c r="D59" s="89">
        <f t="shared" si="4"/>
        <v>3.8314176245210726E-3</v>
      </c>
      <c r="E59" s="89">
        <f t="shared" si="4"/>
        <v>4.4052863436123352E-3</v>
      </c>
      <c r="F59" s="89">
        <f t="shared" si="4"/>
        <v>6.9444444444444441E-3</v>
      </c>
      <c r="G59" s="89">
        <f t="shared" si="4"/>
        <v>0</v>
      </c>
      <c r="H59" s="89">
        <f t="shared" si="4"/>
        <v>0</v>
      </c>
      <c r="I59" s="89">
        <f t="shared" si="4"/>
        <v>3.5675082327113064E-3</v>
      </c>
      <c r="J59" s="89">
        <f t="shared" si="4"/>
        <v>4.8780487804878049E-3</v>
      </c>
      <c r="K59" s="89">
        <f t="shared" si="4"/>
        <v>2.6385224274406332E-3</v>
      </c>
      <c r="L59" s="89">
        <f t="shared" si="4"/>
        <v>2.5912838633686689E-3</v>
      </c>
      <c r="M59" s="89">
        <f t="shared" si="4"/>
        <v>5.7142857142857143E-3</v>
      </c>
      <c r="N59" s="89">
        <f t="shared" si="4"/>
        <v>4.7169811320754715E-3</v>
      </c>
      <c r="O59" s="89">
        <f t="shared" si="4"/>
        <v>-5.7537399309551211E-3</v>
      </c>
      <c r="P59" s="90">
        <f t="shared" si="4"/>
        <v>9.1603053435114507E-3</v>
      </c>
      <c r="Q59" s="91">
        <f t="shared" si="4"/>
        <v>3.4597189860905175E-3</v>
      </c>
      <c r="R59" s="88"/>
      <c r="S59" s="15">
        <f>Q9-Q81</f>
        <v>23016</v>
      </c>
      <c r="T59" s="92">
        <f>Q59</f>
        <v>3.4597189860905175E-3</v>
      </c>
      <c r="U59" s="16"/>
      <c r="V59" s="16"/>
      <c r="W59" s="16"/>
      <c r="X59" s="16"/>
      <c r="Y59" s="16"/>
      <c r="Z59" s="16"/>
    </row>
    <row r="60" spans="1:26" ht="20.25" customHeight="1" x14ac:dyDescent="0.3">
      <c r="A60" s="22" t="s">
        <v>24</v>
      </c>
      <c r="B60" s="85"/>
      <c r="C60" s="89">
        <f>(C10-C81)/C81</f>
        <v>7.8247261345852897E-3</v>
      </c>
      <c r="D60" s="89"/>
      <c r="E60" s="89">
        <f>(E10-E81)/E81</f>
        <v>-8.0645161290322578E-3</v>
      </c>
      <c r="F60" s="89">
        <f>(F10-F81)/F81</f>
        <v>-8.0000000000000002E-3</v>
      </c>
      <c r="G60" s="89">
        <f>(G10-G81)/G81</f>
        <v>0</v>
      </c>
      <c r="H60" s="89"/>
      <c r="I60" s="89">
        <f>(I10-I81)/I81</f>
        <v>5.7215511760966304E-3</v>
      </c>
      <c r="J60" s="89"/>
      <c r="K60" s="89"/>
      <c r="L60" s="89"/>
      <c r="M60" s="89">
        <f>(M10-M81)/M81</f>
        <v>3.2284100080710249E-3</v>
      </c>
      <c r="N60" s="89"/>
      <c r="O60" s="89"/>
      <c r="P60" s="90"/>
      <c r="Q60" s="91">
        <f>(Q10-Q81)/Q81</f>
        <v>4.4378698224852072E-3</v>
      </c>
      <c r="R60" s="88"/>
      <c r="S60" s="15">
        <f t="shared" ref="S60:S67" si="5">Q10-Q82</f>
        <v>-4181</v>
      </c>
      <c r="T60" s="92">
        <f t="shared" ref="T60:T67" si="6">Q60</f>
        <v>4.4378698224852072E-3</v>
      </c>
      <c r="U60" s="16"/>
      <c r="V60" s="16"/>
      <c r="W60" s="16"/>
      <c r="X60" s="16"/>
      <c r="Y60" s="16"/>
      <c r="Z60" s="16"/>
    </row>
    <row r="61" spans="1:26" ht="20.25" customHeight="1" x14ac:dyDescent="0.3">
      <c r="A61" s="27" t="s">
        <v>66</v>
      </c>
      <c r="B61" s="89">
        <f>(B11-B82)/B82</f>
        <v>1.0869565217391304E-2</v>
      </c>
      <c r="C61" s="89"/>
      <c r="D61" s="89">
        <f>(D11-D82)/D82</f>
        <v>9.0497737556561094E-3</v>
      </c>
      <c r="E61" s="89"/>
      <c r="F61" s="89"/>
      <c r="G61" s="89"/>
      <c r="H61" s="89">
        <f>(H11-H82)/H82</f>
        <v>6.1224489795918366E-2</v>
      </c>
      <c r="I61" s="89">
        <f>(I11-I82)/I82</f>
        <v>1.8709073900841908E-2</v>
      </c>
      <c r="J61" s="89">
        <f>(J11-J82)/J82</f>
        <v>-1.002004008016032E-3</v>
      </c>
      <c r="K61" s="89">
        <f>(K11-K82)/K82</f>
        <v>0</v>
      </c>
      <c r="L61" s="89">
        <f>(L11-L82)/L82</f>
        <v>5.7542129058775178E-3</v>
      </c>
      <c r="M61" s="89"/>
      <c r="N61" s="89">
        <f>(N11-N82)/N82</f>
        <v>-2.0202020202020204E-2</v>
      </c>
      <c r="O61" s="89">
        <f>(O11-O82)/O82</f>
        <v>3.875968992248062E-3</v>
      </c>
      <c r="P61" s="90">
        <f>(P11-P82)/P82</f>
        <v>-6.6518847006651885E-3</v>
      </c>
      <c r="Q61" s="91">
        <f>(Q11-Q82)/Q82</f>
        <v>7.1777800894621867E-3</v>
      </c>
      <c r="R61" s="88"/>
      <c r="S61" s="15">
        <f t="shared" si="5"/>
        <v>-1816</v>
      </c>
      <c r="T61" s="92">
        <f t="shared" si="6"/>
        <v>7.1777800894621867E-3</v>
      </c>
      <c r="U61" s="16"/>
      <c r="V61" s="16"/>
      <c r="W61" s="16"/>
      <c r="X61" s="16"/>
      <c r="Y61" s="16"/>
      <c r="Z61" s="16"/>
    </row>
    <row r="62" spans="1:26" ht="20.25" customHeight="1" thickBot="1" x14ac:dyDescent="0.35">
      <c r="A62" s="27" t="s">
        <v>26</v>
      </c>
      <c r="B62" s="93"/>
      <c r="C62" s="93"/>
      <c r="D62" s="93"/>
      <c r="E62" s="93"/>
      <c r="F62" s="93"/>
      <c r="G62" s="93"/>
      <c r="H62" s="93"/>
      <c r="I62" s="94">
        <f>(I12-I83)/I83</f>
        <v>1.2406947890818859E-3</v>
      </c>
      <c r="J62" s="93"/>
      <c r="K62" s="93"/>
      <c r="L62" s="94">
        <f>(L12-L83)/L83</f>
        <v>-2.1905805038335158E-3</v>
      </c>
      <c r="M62" s="93"/>
      <c r="N62" s="93"/>
      <c r="O62" s="93"/>
      <c r="P62" s="95"/>
      <c r="Q62" s="96">
        <f>(Q12-Q83)/Q83</f>
        <v>6.9577317794399028E-4</v>
      </c>
      <c r="R62" s="97"/>
      <c r="S62" s="15">
        <f t="shared" si="5"/>
        <v>-43339</v>
      </c>
      <c r="T62" s="92">
        <f t="shared" si="6"/>
        <v>6.9577317794399028E-4</v>
      </c>
      <c r="U62" s="16"/>
      <c r="V62" s="16"/>
      <c r="W62" s="16"/>
      <c r="X62" s="16"/>
      <c r="Y62" s="16"/>
      <c r="Z62" s="16"/>
    </row>
    <row r="63" spans="1:26" ht="20.25" customHeight="1" thickTop="1" x14ac:dyDescent="0.3">
      <c r="A63" s="32" t="s">
        <v>27</v>
      </c>
      <c r="B63" s="98">
        <f t="shared" ref="B63:H63" si="7">(B13-B84)/B84</f>
        <v>5.1679586563307496E-3</v>
      </c>
      <c r="C63" s="98">
        <f t="shared" si="7"/>
        <v>7.3126142595978062E-3</v>
      </c>
      <c r="D63" s="98">
        <f t="shared" si="7"/>
        <v>5.3835800807537013E-3</v>
      </c>
      <c r="E63" s="98">
        <f t="shared" si="7"/>
        <v>-2.1052631578947368E-3</v>
      </c>
      <c r="F63" s="98">
        <f t="shared" si="7"/>
        <v>0</v>
      </c>
      <c r="G63" s="98">
        <f t="shared" si="7"/>
        <v>0</v>
      </c>
      <c r="H63" s="98">
        <f t="shared" si="7"/>
        <v>3.2258064516129031E-2</v>
      </c>
      <c r="I63" s="98">
        <f>(I13-I84)/I84</f>
        <v>4.5262082055774564E-3</v>
      </c>
      <c r="J63" s="98">
        <f>(J13-J84)/J84</f>
        <v>1.2399256044637321E-3</v>
      </c>
      <c r="K63" s="98">
        <f>(K13-K84)/K84</f>
        <v>1.5105740181268882E-3</v>
      </c>
      <c r="L63" s="98">
        <f>(L13-L84)/L84</f>
        <v>2.4694261523988711E-3</v>
      </c>
      <c r="M63" s="98">
        <f>(M13-M84)/M84</f>
        <v>4.5471769609700648E-3</v>
      </c>
      <c r="N63" s="98">
        <f>(N13-N84)/N84</f>
        <v>-1.1513157894736841E-2</v>
      </c>
      <c r="O63" s="98">
        <f>(O13-O84)/O84</f>
        <v>-5.2603892688058915E-4</v>
      </c>
      <c r="P63" s="99">
        <f>(P13-P84)/P84</f>
        <v>0</v>
      </c>
      <c r="Q63" s="100">
        <f>(Q13-Q84)/Q84</f>
        <v>3.6284073297474699E-3</v>
      </c>
      <c r="R63" s="101"/>
      <c r="S63" s="15">
        <f t="shared" si="5"/>
        <v>54935</v>
      </c>
      <c r="T63" s="92">
        <f t="shared" si="6"/>
        <v>3.6284073297474699E-3</v>
      </c>
    </row>
    <row r="64" spans="1:26" ht="20.25" customHeight="1" thickBot="1" x14ac:dyDescent="0.35">
      <c r="A64" s="37" t="s">
        <v>28</v>
      </c>
      <c r="B64" s="102">
        <f>IF(B85=0,1,((B14-B85)/B85))</f>
        <v>1</v>
      </c>
      <c r="C64" s="102">
        <f t="shared" ref="C64:K64" si="8">IF(C14=0,0,((C14-C85)/C85))</f>
        <v>0</v>
      </c>
      <c r="D64" s="102">
        <f t="shared" si="8"/>
        <v>0</v>
      </c>
      <c r="E64" s="102">
        <f t="shared" si="8"/>
        <v>0</v>
      </c>
      <c r="F64" s="102">
        <f t="shared" si="8"/>
        <v>0</v>
      </c>
      <c r="G64" s="102">
        <f t="shared" si="8"/>
        <v>0</v>
      </c>
      <c r="H64" s="102">
        <f t="shared" si="8"/>
        <v>-0.14814814814814814</v>
      </c>
      <c r="I64" s="102">
        <f t="shared" si="8"/>
        <v>-2.8571428571428571E-2</v>
      </c>
      <c r="J64" s="102">
        <f t="shared" si="8"/>
        <v>7.6923076923076927E-2</v>
      </c>
      <c r="K64" s="102">
        <f t="shared" si="8"/>
        <v>0</v>
      </c>
      <c r="L64" s="102">
        <f>IF(L85=0,0,((L14-L85)/L85))</f>
        <v>1</v>
      </c>
      <c r="M64" s="102">
        <f>IF(M14=0,0,((M14-M85)/M85))</f>
        <v>0</v>
      </c>
      <c r="N64" s="102">
        <f>IF(N14=0,0,((N14-N85)/N85))</f>
        <v>0</v>
      </c>
      <c r="O64" s="102">
        <f>IF(O14=0,0,((O14-O85)/O85))</f>
        <v>-7.1428571428571425E-2</v>
      </c>
      <c r="P64" s="103">
        <f>IF(P14=0,0,((P14-P85)/P85))</f>
        <v>0.1111111111111111</v>
      </c>
      <c r="Q64" s="104">
        <f>IF(Q14=0,0,((Q14-Q85)/Q85))</f>
        <v>-2.7522935779816515E-2</v>
      </c>
      <c r="R64" s="105"/>
      <c r="S64" s="15">
        <f t="shared" si="5"/>
        <v>-2291</v>
      </c>
      <c r="T64" s="92">
        <f t="shared" si="6"/>
        <v>-2.7522935779816515E-2</v>
      </c>
    </row>
    <row r="65" spans="1:26" ht="20.25" customHeight="1" x14ac:dyDescent="0.3">
      <c r="A65" s="42" t="s">
        <v>29</v>
      </c>
      <c r="B65" s="106" t="s">
        <v>30</v>
      </c>
      <c r="C65" s="107">
        <f>(C15-C86)/C86</f>
        <v>1.5503875968992248E-2</v>
      </c>
      <c r="D65" s="108" t="s">
        <v>31</v>
      </c>
      <c r="E65" s="109">
        <f>(E15-E86)/E86</f>
        <v>2.4829298572315332E-3</v>
      </c>
      <c r="F65" s="108" t="s">
        <v>32</v>
      </c>
      <c r="G65" s="109">
        <f>(G15-G86)/G86</f>
        <v>4.1666666666666664E-2</v>
      </c>
      <c r="H65" s="108" t="s">
        <v>33</v>
      </c>
      <c r="I65" s="109">
        <f>(I15-I86)/I86</f>
        <v>-4.1493775933609959E-3</v>
      </c>
      <c r="J65" s="108" t="s">
        <v>34</v>
      </c>
      <c r="K65" s="108"/>
      <c r="L65" s="109">
        <f>(L15-L86)/L86</f>
        <v>0</v>
      </c>
      <c r="M65" s="108" t="s">
        <v>35</v>
      </c>
      <c r="N65" s="110"/>
      <c r="O65" s="111">
        <f>(O15-O87)/O87</f>
        <v>1.4</v>
      </c>
      <c r="P65" s="108" t="s">
        <v>36</v>
      </c>
      <c r="Q65" s="109">
        <f>(Q15-Q86)/Q86</f>
        <v>4.5890696704213602E-3</v>
      </c>
      <c r="R65" s="46"/>
      <c r="S65" s="15">
        <f>Q15-Q87</f>
        <v>2408</v>
      </c>
      <c r="T65" s="92">
        <f t="shared" si="6"/>
        <v>4.5890696704213602E-3</v>
      </c>
    </row>
    <row r="66" spans="1:26" ht="20.25" customHeight="1" thickBot="1" x14ac:dyDescent="0.35">
      <c r="A66" s="42"/>
      <c r="B66" s="106"/>
      <c r="C66" s="112"/>
      <c r="D66" s="108"/>
      <c r="E66" s="108"/>
      <c r="F66" s="108"/>
      <c r="G66" s="108"/>
      <c r="H66" s="108"/>
      <c r="I66" s="108"/>
      <c r="J66" s="108"/>
      <c r="K66" s="108"/>
      <c r="L66" s="108"/>
      <c r="M66" s="108" t="s">
        <v>37</v>
      </c>
      <c r="N66" s="108"/>
      <c r="O66" s="109">
        <f>(O16-O87)/O87</f>
        <v>0</v>
      </c>
      <c r="P66" s="108" t="s">
        <v>36</v>
      </c>
      <c r="Q66" s="113"/>
      <c r="R66" s="46"/>
      <c r="S66" s="15"/>
      <c r="T66" s="92"/>
    </row>
    <row r="67" spans="1:26" ht="20.25" customHeight="1" thickBot="1" x14ac:dyDescent="0.35">
      <c r="A67" s="47" t="s">
        <v>40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5"/>
      <c r="N67" s="114"/>
      <c r="O67" s="114"/>
      <c r="P67" s="114"/>
      <c r="Q67" s="116">
        <f>IF(Q88=0,0,((Q17-Q88)/Q18))</f>
        <v>3.609352931945389E-3</v>
      </c>
      <c r="R67" s="46"/>
      <c r="S67" s="15">
        <f t="shared" si="5"/>
        <v>435</v>
      </c>
      <c r="T67" s="92">
        <f t="shared" si="6"/>
        <v>3.609352931945389E-3</v>
      </c>
    </row>
    <row r="68" spans="1:26" ht="20.25" customHeight="1" x14ac:dyDescent="0.3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9"/>
      <c r="N68" s="118"/>
      <c r="O68" s="118"/>
      <c r="P68" s="118"/>
      <c r="Q68" s="120"/>
      <c r="R68" s="46"/>
    </row>
    <row r="69" spans="1:26" ht="20.25" customHeight="1" x14ac:dyDescent="0.3">
      <c r="A69" s="12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6"/>
    </row>
    <row r="70" spans="1:26" ht="20.25" customHeight="1" x14ac:dyDescent="0.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</row>
    <row r="71" spans="1:26" ht="20.25" customHeight="1" x14ac:dyDescent="0.3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  <row r="72" spans="1:26" ht="21" customHeight="1" x14ac:dyDescent="0.35">
      <c r="A72" s="132" t="s">
        <v>0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1:26" ht="21" customHeight="1" x14ac:dyDescent="0.3">
      <c r="A73" s="133">
        <v>42248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</row>
    <row r="74" spans="1:26" ht="21" customHeight="1" x14ac:dyDescent="0.3">
      <c r="A74" s="134" t="s">
        <v>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1:26" ht="21" customHeight="1" x14ac:dyDescent="0.5">
      <c r="A75" s="2"/>
      <c r="B75" s="3"/>
      <c r="C75" s="3"/>
      <c r="D75" s="2"/>
      <c r="E75" s="3"/>
      <c r="F75" s="4"/>
      <c r="G75" s="4"/>
      <c r="H75" s="4"/>
      <c r="I75" s="4"/>
      <c r="J75" s="4"/>
      <c r="K75" s="4"/>
      <c r="L75" s="4"/>
      <c r="M75" s="3"/>
      <c r="N75" s="3"/>
      <c r="O75" s="3"/>
      <c r="P75" s="2"/>
      <c r="Q75" s="2"/>
    </row>
    <row r="76" spans="1:26" ht="21" customHeight="1" x14ac:dyDescent="0.4">
      <c r="A76" s="2"/>
      <c r="B76" s="5" t="s">
        <v>2</v>
      </c>
      <c r="C76" s="6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2"/>
    </row>
    <row r="77" spans="1:26" ht="19.5" customHeight="1" x14ac:dyDescent="0.3">
      <c r="A77" s="7"/>
      <c r="B77" s="8">
        <v>1</v>
      </c>
      <c r="C77" s="8">
        <v>3</v>
      </c>
      <c r="D77" s="8">
        <v>5</v>
      </c>
      <c r="E77" s="8">
        <v>7</v>
      </c>
      <c r="F77" s="8">
        <v>9</v>
      </c>
      <c r="G77" s="8">
        <v>11</v>
      </c>
      <c r="H77" s="8">
        <v>29</v>
      </c>
      <c r="I77" s="8">
        <v>13</v>
      </c>
      <c r="J77" s="8">
        <v>15</v>
      </c>
      <c r="K77" s="8">
        <v>17</v>
      </c>
      <c r="L77" s="8">
        <v>19</v>
      </c>
      <c r="M77" s="8">
        <v>21</v>
      </c>
      <c r="N77" s="8">
        <v>23</v>
      </c>
      <c r="O77" s="8">
        <v>25</v>
      </c>
      <c r="P77" s="8">
        <v>27</v>
      </c>
      <c r="Q77" s="9" t="s">
        <v>3</v>
      </c>
      <c r="R77" s="10" t="s">
        <v>4</v>
      </c>
    </row>
    <row r="78" spans="1:26" ht="19.5" customHeight="1" x14ac:dyDescent="0.3">
      <c r="A78" s="11"/>
      <c r="B78" s="12" t="s">
        <v>5</v>
      </c>
      <c r="C78" s="13" t="s">
        <v>6</v>
      </c>
      <c r="D78" s="13" t="s">
        <v>7</v>
      </c>
      <c r="E78" s="13" t="s">
        <v>8</v>
      </c>
      <c r="F78" s="13" t="s">
        <v>9</v>
      </c>
      <c r="G78" s="13" t="s">
        <v>10</v>
      </c>
      <c r="H78" s="13" t="s">
        <v>11</v>
      </c>
      <c r="I78" s="13" t="s">
        <v>12</v>
      </c>
      <c r="J78" s="13" t="s">
        <v>13</v>
      </c>
      <c r="K78" s="13" t="s">
        <v>14</v>
      </c>
      <c r="L78" s="13" t="s">
        <v>15</v>
      </c>
      <c r="M78" s="13" t="s">
        <v>16</v>
      </c>
      <c r="N78" s="13" t="s">
        <v>17</v>
      </c>
      <c r="O78" s="13" t="s">
        <v>18</v>
      </c>
      <c r="P78" s="13" t="s">
        <v>19</v>
      </c>
      <c r="Q78" s="14" t="s">
        <v>20</v>
      </c>
      <c r="R78" s="12" t="s">
        <v>21</v>
      </c>
    </row>
    <row r="79" spans="1:26" ht="19.5" customHeight="1" x14ac:dyDescent="0.3">
      <c r="A79" s="17" t="s">
        <v>22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20"/>
      <c r="R79" s="21"/>
      <c r="S79" s="15"/>
      <c r="T79" s="16"/>
      <c r="U79" s="16"/>
      <c r="V79" s="16"/>
      <c r="W79" s="16"/>
      <c r="X79" s="16"/>
      <c r="Y79" s="16"/>
      <c r="Z79" s="16"/>
    </row>
    <row r="80" spans="1:26" ht="19.5" customHeight="1" x14ac:dyDescent="0.3">
      <c r="A80" s="22" t="s">
        <v>23</v>
      </c>
      <c r="B80" s="23">
        <v>295</v>
      </c>
      <c r="C80" s="23">
        <v>455</v>
      </c>
      <c r="D80" s="23">
        <v>522</v>
      </c>
      <c r="E80" s="23">
        <v>227</v>
      </c>
      <c r="F80" s="23">
        <v>144</v>
      </c>
      <c r="G80" s="23">
        <v>44</v>
      </c>
      <c r="H80" s="23">
        <v>44</v>
      </c>
      <c r="I80" s="23">
        <v>18220</v>
      </c>
      <c r="J80" s="23">
        <v>615</v>
      </c>
      <c r="K80" s="23">
        <v>379</v>
      </c>
      <c r="L80" s="23">
        <v>4245</v>
      </c>
      <c r="M80" s="23">
        <v>1400</v>
      </c>
      <c r="N80" s="23">
        <v>212</v>
      </c>
      <c r="O80" s="23">
        <v>869</v>
      </c>
      <c r="P80" s="24">
        <v>655</v>
      </c>
      <c r="Q80" s="25">
        <f t="shared" ref="Q80:Q85" si="9">SUM(B80:P80)</f>
        <v>28326</v>
      </c>
      <c r="R80" s="26">
        <f>Q80/Q84</f>
        <v>0.51647369860516001</v>
      </c>
      <c r="S80" s="15"/>
      <c r="T80" s="16"/>
      <c r="U80" s="16"/>
      <c r="V80" s="16"/>
      <c r="W80" s="16"/>
      <c r="X80" s="16"/>
      <c r="Y80" s="16"/>
      <c r="Z80" s="16"/>
    </row>
    <row r="81" spans="1:26" ht="19.5" customHeight="1" x14ac:dyDescent="0.3">
      <c r="A81" s="22" t="s">
        <v>24</v>
      </c>
      <c r="B81" s="23"/>
      <c r="C81" s="23">
        <v>639</v>
      </c>
      <c r="D81" s="23"/>
      <c r="E81" s="23">
        <v>248</v>
      </c>
      <c r="F81" s="23">
        <v>125</v>
      </c>
      <c r="G81" s="23">
        <v>11</v>
      </c>
      <c r="H81" s="23"/>
      <c r="I81" s="23">
        <v>3146</v>
      </c>
      <c r="J81" s="23"/>
      <c r="K81" s="23"/>
      <c r="L81" s="23"/>
      <c r="M81" s="23">
        <v>1239</v>
      </c>
      <c r="N81" s="23"/>
      <c r="O81" s="23"/>
      <c r="P81" s="24"/>
      <c r="Q81" s="25">
        <f t="shared" si="9"/>
        <v>5408</v>
      </c>
      <c r="R81" s="26">
        <f>Q81/Q84</f>
        <v>9.8605159996353359E-2</v>
      </c>
      <c r="S81" s="15"/>
      <c r="T81" s="16"/>
      <c r="U81" s="16"/>
      <c r="V81" s="16"/>
      <c r="W81" s="16"/>
      <c r="X81" s="16"/>
      <c r="Y81" s="16"/>
      <c r="Z81" s="16"/>
    </row>
    <row r="82" spans="1:26" ht="19.5" customHeight="1" x14ac:dyDescent="0.3">
      <c r="A82" s="27" t="s">
        <v>25</v>
      </c>
      <c r="B82" s="23">
        <v>92</v>
      </c>
      <c r="C82" s="23"/>
      <c r="D82" s="23">
        <v>221</v>
      </c>
      <c r="E82" s="23"/>
      <c r="F82" s="23"/>
      <c r="G82" s="23"/>
      <c r="H82" s="23">
        <v>49</v>
      </c>
      <c r="I82" s="23">
        <v>3207</v>
      </c>
      <c r="J82" s="23">
        <v>998</v>
      </c>
      <c r="K82" s="23">
        <v>283</v>
      </c>
      <c r="L82" s="23">
        <v>2433</v>
      </c>
      <c r="M82" s="23"/>
      <c r="N82" s="23">
        <v>396</v>
      </c>
      <c r="O82" s="23">
        <v>1032</v>
      </c>
      <c r="P82" s="24">
        <v>902</v>
      </c>
      <c r="Q82" s="25">
        <f t="shared" si="9"/>
        <v>9613</v>
      </c>
      <c r="R82" s="26">
        <f>Q82/Q84</f>
        <v>0.17527577719026347</v>
      </c>
      <c r="S82" s="15"/>
      <c r="T82" s="16"/>
      <c r="U82" s="16"/>
      <c r="V82" s="16"/>
      <c r="W82" s="16"/>
      <c r="X82" s="16"/>
      <c r="Y82" s="16"/>
      <c r="Z82" s="16"/>
    </row>
    <row r="83" spans="1:26" ht="19.5" customHeight="1" thickBot="1" x14ac:dyDescent="0.35">
      <c r="A83" s="27" t="s">
        <v>26</v>
      </c>
      <c r="B83" s="28"/>
      <c r="C83" s="28"/>
      <c r="D83" s="28"/>
      <c r="E83" s="28"/>
      <c r="F83" s="28"/>
      <c r="G83" s="28"/>
      <c r="H83" s="28"/>
      <c r="I83" s="28">
        <v>9672</v>
      </c>
      <c r="J83" s="28"/>
      <c r="K83" s="28"/>
      <c r="L83" s="28">
        <v>1826</v>
      </c>
      <c r="M83" s="28"/>
      <c r="N83" s="28"/>
      <c r="O83" s="28"/>
      <c r="P83" s="29"/>
      <c r="Q83" s="30">
        <f t="shared" si="9"/>
        <v>11498</v>
      </c>
      <c r="R83" s="31">
        <f>Q83/Q84</f>
        <v>0.20964536420822316</v>
      </c>
      <c r="S83" s="15"/>
      <c r="T83" s="16"/>
      <c r="U83" s="16"/>
      <c r="V83" s="16"/>
      <c r="W83" s="16"/>
      <c r="X83" s="16"/>
      <c r="Y83" s="16"/>
      <c r="Z83" s="16"/>
    </row>
    <row r="84" spans="1:26" ht="19.5" customHeight="1" thickTop="1" x14ac:dyDescent="0.3">
      <c r="A84" s="32" t="s">
        <v>27</v>
      </c>
      <c r="B84" s="33">
        <f>SUM(B80:B83)</f>
        <v>387</v>
      </c>
      <c r="C84" s="33">
        <f t="shared" ref="C84:P84" si="10">SUM(C80:C83)</f>
        <v>1094</v>
      </c>
      <c r="D84" s="33">
        <f t="shared" si="10"/>
        <v>743</v>
      </c>
      <c r="E84" s="33">
        <f t="shared" si="10"/>
        <v>475</v>
      </c>
      <c r="F84" s="33">
        <f t="shared" si="10"/>
        <v>269</v>
      </c>
      <c r="G84" s="33">
        <f t="shared" si="10"/>
        <v>55</v>
      </c>
      <c r="H84" s="33">
        <f t="shared" si="10"/>
        <v>93</v>
      </c>
      <c r="I84" s="33">
        <f t="shared" si="10"/>
        <v>34245</v>
      </c>
      <c r="J84" s="33">
        <f t="shared" si="10"/>
        <v>1613</v>
      </c>
      <c r="K84" s="33">
        <f t="shared" si="10"/>
        <v>662</v>
      </c>
      <c r="L84" s="33">
        <f t="shared" si="10"/>
        <v>8504</v>
      </c>
      <c r="M84" s="33">
        <f t="shared" si="10"/>
        <v>2639</v>
      </c>
      <c r="N84" s="33">
        <f t="shared" si="10"/>
        <v>608</v>
      </c>
      <c r="O84" s="33">
        <f t="shared" si="10"/>
        <v>1901</v>
      </c>
      <c r="P84" s="34">
        <f t="shared" si="10"/>
        <v>1557</v>
      </c>
      <c r="Q84" s="35">
        <f t="shared" si="9"/>
        <v>54845</v>
      </c>
      <c r="R84" s="36">
        <f>SUM(R80:R83)</f>
        <v>1</v>
      </c>
      <c r="S84" s="15"/>
      <c r="T84" s="16"/>
      <c r="U84" s="16"/>
      <c r="V84" s="16"/>
      <c r="W84" s="16"/>
      <c r="X84" s="16"/>
      <c r="Y84" s="16"/>
      <c r="Z84" s="16"/>
    </row>
    <row r="85" spans="1:26" ht="19.5" customHeight="1" thickBot="1" x14ac:dyDescent="0.35">
      <c r="A85" s="37" t="s">
        <v>28</v>
      </c>
      <c r="B85" s="38"/>
      <c r="C85" s="38"/>
      <c r="D85" s="38">
        <v>5</v>
      </c>
      <c r="E85" s="38"/>
      <c r="F85" s="38"/>
      <c r="G85" s="38"/>
      <c r="H85" s="38">
        <v>27</v>
      </c>
      <c r="I85" s="38">
        <v>35</v>
      </c>
      <c r="J85" s="38">
        <v>13</v>
      </c>
      <c r="K85" s="38"/>
      <c r="L85" s="38">
        <v>1</v>
      </c>
      <c r="M85" s="38">
        <v>5</v>
      </c>
      <c r="N85" s="38"/>
      <c r="O85" s="38">
        <v>14</v>
      </c>
      <c r="P85" s="39">
        <v>9</v>
      </c>
      <c r="Q85" s="40">
        <f t="shared" si="9"/>
        <v>109</v>
      </c>
      <c r="R85" s="41"/>
      <c r="S85" s="15"/>
      <c r="T85" s="16"/>
      <c r="U85" s="16"/>
      <c r="V85" s="16"/>
      <c r="W85" s="16"/>
      <c r="X85" s="16"/>
      <c r="Y85" s="16"/>
      <c r="Z85" s="16"/>
    </row>
    <row r="86" spans="1:26" ht="19.5" customHeight="1" x14ac:dyDescent="0.3">
      <c r="A86" s="42" t="s">
        <v>29</v>
      </c>
      <c r="B86" s="43" t="s">
        <v>30</v>
      </c>
      <c r="C86" s="44">
        <v>129</v>
      </c>
      <c r="D86" s="45" t="s">
        <v>31</v>
      </c>
      <c r="E86" s="45">
        <v>1611</v>
      </c>
      <c r="F86" s="45" t="s">
        <v>32</v>
      </c>
      <c r="G86" s="45">
        <v>144</v>
      </c>
      <c r="H86" s="45" t="s">
        <v>33</v>
      </c>
      <c r="I86" s="45">
        <v>241</v>
      </c>
      <c r="J86" s="45" t="s">
        <v>34</v>
      </c>
      <c r="K86" s="45"/>
      <c r="L86" s="45">
        <v>34</v>
      </c>
      <c r="M86" s="45" t="s">
        <v>35</v>
      </c>
      <c r="N86" s="46"/>
      <c r="O86" s="43">
        <v>168</v>
      </c>
      <c r="P86" s="45" t="s">
        <v>36</v>
      </c>
      <c r="Q86" s="45">
        <f>C86+E86+G86+I86+L86+O86+O87</f>
        <v>2397</v>
      </c>
      <c r="R86" s="16"/>
      <c r="S86" s="15"/>
      <c r="T86" s="16"/>
      <c r="U86" s="16"/>
      <c r="V86" s="16"/>
      <c r="W86" s="16"/>
      <c r="X86" s="16"/>
      <c r="Y86" s="16"/>
      <c r="Z86" s="16"/>
    </row>
    <row r="87" spans="1:26" ht="19.5" customHeight="1" x14ac:dyDescent="0.3">
      <c r="A87" s="42"/>
      <c r="B87" s="43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 t="s">
        <v>37</v>
      </c>
      <c r="N87" s="45"/>
      <c r="O87" s="45">
        <v>70</v>
      </c>
      <c r="P87" s="45" t="s">
        <v>36</v>
      </c>
      <c r="Q87" s="45"/>
      <c r="R87" s="16"/>
      <c r="S87" s="15"/>
      <c r="T87" s="16"/>
      <c r="U87" s="16"/>
      <c r="V87" s="16"/>
      <c r="W87" s="16"/>
      <c r="X87" s="16"/>
      <c r="Y87" s="16"/>
      <c r="Z87" s="16"/>
    </row>
    <row r="88" spans="1:26" ht="19.5" customHeight="1" x14ac:dyDescent="0.3">
      <c r="A88" s="47" t="s">
        <v>38</v>
      </c>
      <c r="B88" s="45"/>
      <c r="C88" s="45"/>
      <c r="D88" s="45"/>
      <c r="E88" s="45"/>
      <c r="F88" s="45"/>
      <c r="G88" s="45"/>
      <c r="H88" s="45"/>
      <c r="I88" s="48"/>
      <c r="J88" s="45"/>
      <c r="K88" s="45"/>
      <c r="L88" s="45"/>
      <c r="M88" s="45"/>
      <c r="N88" s="45"/>
      <c r="O88" s="45"/>
      <c r="P88" s="45"/>
      <c r="Q88" s="49">
        <f>Q84+Q85+Q86</f>
        <v>57351</v>
      </c>
      <c r="R88" s="16"/>
      <c r="S88" s="15"/>
      <c r="T88" s="16"/>
      <c r="U88" s="16"/>
      <c r="V88" s="16"/>
      <c r="W88" s="16"/>
      <c r="X88" s="16"/>
      <c r="Y88" s="16"/>
      <c r="Z88" s="16"/>
    </row>
    <row r="89" spans="1:26" ht="20.25" customHeight="1" thickBot="1" x14ac:dyDescent="0.35">
      <c r="A89" s="50" t="s">
        <v>39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2">
        <v>57123</v>
      </c>
      <c r="R89" s="16"/>
    </row>
    <row r="90" spans="1:26" ht="20.25" customHeight="1" thickBot="1" x14ac:dyDescent="0.35">
      <c r="A90" s="47" t="s">
        <v>40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3">
        <f>Q88-Q89</f>
        <v>228</v>
      </c>
      <c r="R90" s="16"/>
    </row>
    <row r="91" spans="1:26" ht="20.25" customHeight="1" x14ac:dyDescent="0.3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5"/>
    </row>
    <row r="92" spans="1:26" ht="20.25" customHeight="1" x14ac:dyDescent="0.3">
      <c r="A92" s="126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2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26" ht="20.25" customHeight="1" x14ac:dyDescent="0.3">
      <c r="A94" s="1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26" x14ac:dyDescent="0.3">
      <c r="A95" s="1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</sheetData>
  <mergeCells count="20">
    <mergeCell ref="A73:R73"/>
    <mergeCell ref="A74:R74"/>
    <mergeCell ref="B37:D37"/>
    <mergeCell ref="A49:R49"/>
    <mergeCell ref="A50:R50"/>
    <mergeCell ref="A51:R51"/>
    <mergeCell ref="A52:R52"/>
    <mergeCell ref="A72:R72"/>
    <mergeCell ref="B36:D36"/>
    <mergeCell ref="A1:R1"/>
    <mergeCell ref="A2:R2"/>
    <mergeCell ref="A3:R3"/>
    <mergeCell ref="A27:R27"/>
    <mergeCell ref="B29:D29"/>
    <mergeCell ref="B30:D30"/>
    <mergeCell ref="B31:D31"/>
    <mergeCell ref="B32:D32"/>
    <mergeCell ref="B33:D33"/>
    <mergeCell ref="B34:D34"/>
    <mergeCell ref="B35:D35"/>
  </mergeCells>
  <pageMargins left="0.25" right="0.25" top="0.75" bottom="0.75" header="0.3" footer="0.3"/>
  <pageSetup scale="50" orientation="landscape" r:id="rId1"/>
  <headerFooter alignWithMargins="0">
    <oddFooter>&amp;L&amp;Z&amp;F</oddFooter>
  </headerFooter>
  <rowBreaks count="2" manualBreakCount="2">
    <brk id="4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="50" zoomScaleNormal="50" zoomScaleSheetLayoutView="75" workbookViewId="0">
      <selection activeCell="K24" sqref="K24"/>
    </sheetView>
  </sheetViews>
  <sheetFormatPr defaultRowHeight="15.6" x14ac:dyDescent="0.3"/>
  <cols>
    <col min="1" max="1" width="30.08203125" customWidth="1"/>
    <col min="2" max="5" width="9.75" customWidth="1"/>
    <col min="6" max="6" width="10.58203125" customWidth="1"/>
    <col min="7" max="18" width="9.75" customWidth="1"/>
    <col min="19" max="19" width="10.4140625" style="1" bestFit="1" customWidth="1"/>
  </cols>
  <sheetData>
    <row r="1" spans="1:26" ht="21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6" ht="21" customHeight="1" x14ac:dyDescent="0.3">
      <c r="A2" s="133">
        <v>42309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6" ht="21" customHeight="1" x14ac:dyDescent="0.3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26" ht="21" customHeight="1" x14ac:dyDescent="0.5">
      <c r="A4" s="2"/>
      <c r="B4" s="3"/>
      <c r="C4" s="3"/>
      <c r="D4" s="2"/>
      <c r="E4" s="3"/>
      <c r="F4" s="4"/>
      <c r="G4" s="4"/>
      <c r="H4" s="4"/>
      <c r="I4" s="4"/>
      <c r="J4" s="4"/>
      <c r="K4" s="4"/>
      <c r="L4" s="4"/>
      <c r="M4" s="3"/>
      <c r="N4" s="3"/>
      <c r="O4" s="3"/>
      <c r="P4" s="2"/>
      <c r="Q4" s="2"/>
    </row>
    <row r="5" spans="1:26" ht="19.5" customHeight="1" x14ac:dyDescent="0.4">
      <c r="A5" s="2"/>
      <c r="B5" s="5" t="s">
        <v>2</v>
      </c>
      <c r="C5" s="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</row>
    <row r="6" spans="1:26" ht="19.5" customHeight="1" x14ac:dyDescent="0.3">
      <c r="A6" s="7"/>
      <c r="B6" s="8">
        <v>1</v>
      </c>
      <c r="C6" s="8">
        <v>3</v>
      </c>
      <c r="D6" s="8">
        <v>5</v>
      </c>
      <c r="E6" s="8">
        <v>7</v>
      </c>
      <c r="F6" s="8">
        <v>9</v>
      </c>
      <c r="G6" s="8">
        <v>11</v>
      </c>
      <c r="H6" s="8">
        <v>29</v>
      </c>
      <c r="I6" s="8">
        <v>13</v>
      </c>
      <c r="J6" s="8">
        <v>15</v>
      </c>
      <c r="K6" s="8">
        <v>17</v>
      </c>
      <c r="L6" s="8">
        <v>19</v>
      </c>
      <c r="M6" s="8">
        <v>21</v>
      </c>
      <c r="N6" s="8">
        <v>23</v>
      </c>
      <c r="O6" s="8">
        <v>25</v>
      </c>
      <c r="P6" s="8">
        <v>27</v>
      </c>
      <c r="Q6" s="9" t="s">
        <v>3</v>
      </c>
      <c r="R6" s="10" t="s">
        <v>4</v>
      </c>
    </row>
    <row r="7" spans="1:26" ht="19.5" customHeight="1" x14ac:dyDescent="0.3">
      <c r="A7" s="11"/>
      <c r="B7" s="12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4" t="s">
        <v>20</v>
      </c>
      <c r="R7" s="12" t="s">
        <v>21</v>
      </c>
      <c r="S7" s="15"/>
      <c r="T7" s="16"/>
      <c r="U7" s="16"/>
      <c r="V7" s="16"/>
      <c r="W7" s="16"/>
      <c r="X7" s="16"/>
      <c r="Y7" s="16"/>
      <c r="Z7" s="16"/>
    </row>
    <row r="8" spans="1:26" ht="19.5" customHeight="1" x14ac:dyDescent="0.3">
      <c r="A8" s="17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20"/>
      <c r="R8" s="21"/>
      <c r="S8" s="15"/>
      <c r="T8" s="16"/>
      <c r="U8" s="16"/>
      <c r="V8" s="16"/>
      <c r="W8" s="16"/>
      <c r="X8" s="16"/>
      <c r="Y8" s="16"/>
      <c r="Z8" s="16"/>
    </row>
    <row r="9" spans="1:26" ht="19.5" customHeight="1" x14ac:dyDescent="0.3">
      <c r="A9" s="22" t="s">
        <v>23</v>
      </c>
      <c r="B9" s="23">
        <v>296</v>
      </c>
      <c r="C9" s="23">
        <v>463</v>
      </c>
      <c r="D9" s="23">
        <v>522</v>
      </c>
      <c r="E9" s="23">
        <v>229</v>
      </c>
      <c r="F9" s="23">
        <v>148</v>
      </c>
      <c r="G9" s="23">
        <v>44</v>
      </c>
      <c r="H9" s="23">
        <v>43</v>
      </c>
      <c r="I9" s="23">
        <v>18361</v>
      </c>
      <c r="J9" s="23">
        <v>618</v>
      </c>
      <c r="K9" s="23">
        <v>378</v>
      </c>
      <c r="L9" s="23">
        <v>4253</v>
      </c>
      <c r="M9" s="23">
        <v>1410</v>
      </c>
      <c r="N9" s="23">
        <v>215</v>
      </c>
      <c r="O9" s="23">
        <v>868</v>
      </c>
      <c r="P9" s="24">
        <v>663</v>
      </c>
      <c r="Q9" s="25">
        <f t="shared" ref="Q9:Q14" si="0">SUM(B9:P9)</f>
        <v>28511</v>
      </c>
      <c r="R9" s="26">
        <f>Q9/Q13</f>
        <v>0.51677511736238246</v>
      </c>
      <c r="S9" s="15"/>
      <c r="T9" s="16"/>
      <c r="U9" s="16"/>
      <c r="V9" s="16"/>
      <c r="W9" s="16"/>
      <c r="X9" s="16"/>
      <c r="Y9" s="16"/>
      <c r="Z9" s="16"/>
    </row>
    <row r="10" spans="1:26" ht="19.5" customHeight="1" x14ac:dyDescent="0.3">
      <c r="A10" s="22" t="s">
        <v>24</v>
      </c>
      <c r="B10" s="23"/>
      <c r="C10" s="23">
        <v>640</v>
      </c>
      <c r="D10" s="23"/>
      <c r="E10" s="23">
        <v>248</v>
      </c>
      <c r="F10" s="23">
        <v>124</v>
      </c>
      <c r="G10" s="23">
        <v>12</v>
      </c>
      <c r="H10" s="23"/>
      <c r="I10" s="23">
        <v>3144</v>
      </c>
      <c r="J10" s="23"/>
      <c r="K10" s="23"/>
      <c r="L10" s="23"/>
      <c r="M10" s="23">
        <v>1248</v>
      </c>
      <c r="N10" s="23"/>
      <c r="O10" s="23"/>
      <c r="P10" s="24"/>
      <c r="Q10" s="25">
        <f t="shared" si="0"/>
        <v>5416</v>
      </c>
      <c r="R10" s="26">
        <f>Q10/Q13</f>
        <v>9.8167515542585779E-2</v>
      </c>
      <c r="S10" s="15"/>
      <c r="T10" s="16"/>
      <c r="U10" s="16"/>
      <c r="V10" s="16"/>
      <c r="W10" s="16"/>
      <c r="X10" s="16"/>
      <c r="Y10" s="16"/>
      <c r="Z10" s="16"/>
    </row>
    <row r="11" spans="1:26" ht="19.5" customHeight="1" x14ac:dyDescent="0.3">
      <c r="A11" s="27" t="s">
        <v>25</v>
      </c>
      <c r="B11" s="23">
        <v>94</v>
      </c>
      <c r="C11" s="23"/>
      <c r="D11" s="23">
        <v>233</v>
      </c>
      <c r="E11" s="23"/>
      <c r="F11" s="23"/>
      <c r="G11" s="23"/>
      <c r="H11" s="23">
        <v>49</v>
      </c>
      <c r="I11" s="23">
        <v>3318</v>
      </c>
      <c r="J11" s="23">
        <v>1017</v>
      </c>
      <c r="K11" s="23">
        <v>284</v>
      </c>
      <c r="L11" s="23">
        <v>2437</v>
      </c>
      <c r="M11" s="23"/>
      <c r="N11" s="23">
        <v>391</v>
      </c>
      <c r="O11" s="23">
        <v>1030</v>
      </c>
      <c r="P11" s="24">
        <v>896</v>
      </c>
      <c r="Q11" s="25">
        <f t="shared" si="0"/>
        <v>9749</v>
      </c>
      <c r="R11" s="26">
        <f>Q11/Q13</f>
        <v>0.1767051530695474</v>
      </c>
      <c r="S11" s="15"/>
      <c r="T11" s="16"/>
      <c r="U11" s="16"/>
      <c r="V11" s="16"/>
      <c r="W11" s="16"/>
      <c r="X11" s="16"/>
      <c r="Y11" s="16"/>
      <c r="Z11" s="16"/>
    </row>
    <row r="12" spans="1:26" ht="19.5" customHeight="1" thickBot="1" x14ac:dyDescent="0.35">
      <c r="A12" s="27" t="s">
        <v>26</v>
      </c>
      <c r="B12" s="28"/>
      <c r="C12" s="28"/>
      <c r="D12" s="28"/>
      <c r="E12" s="28"/>
      <c r="F12" s="28"/>
      <c r="G12" s="28"/>
      <c r="H12" s="28"/>
      <c r="I12" s="28">
        <v>9686</v>
      </c>
      <c r="J12" s="28"/>
      <c r="K12" s="28"/>
      <c r="L12" s="28">
        <v>1809</v>
      </c>
      <c r="M12" s="28"/>
      <c r="N12" s="28"/>
      <c r="O12" s="28"/>
      <c r="P12" s="29"/>
      <c r="Q12" s="30">
        <f t="shared" si="0"/>
        <v>11495</v>
      </c>
      <c r="R12" s="31">
        <f>Q12/Q13</f>
        <v>0.2083522140254844</v>
      </c>
      <c r="S12" s="15"/>
      <c r="T12" s="16"/>
      <c r="U12" s="16"/>
      <c r="V12" s="16"/>
      <c r="W12" s="16"/>
      <c r="X12" s="16"/>
      <c r="Y12" s="16"/>
      <c r="Z12" s="16"/>
    </row>
    <row r="13" spans="1:26" ht="19.5" customHeight="1" thickTop="1" x14ac:dyDescent="0.3">
      <c r="A13" s="32" t="s">
        <v>27</v>
      </c>
      <c r="B13" s="33">
        <f>SUM(B9:B12)</f>
        <v>390</v>
      </c>
      <c r="C13" s="33">
        <f t="shared" ref="C13:P13" si="1">SUM(C9:C12)</f>
        <v>1103</v>
      </c>
      <c r="D13" s="33">
        <f t="shared" si="1"/>
        <v>755</v>
      </c>
      <c r="E13" s="33">
        <f t="shared" si="1"/>
        <v>477</v>
      </c>
      <c r="F13" s="33">
        <f t="shared" si="1"/>
        <v>272</v>
      </c>
      <c r="G13" s="33">
        <f t="shared" si="1"/>
        <v>56</v>
      </c>
      <c r="H13" s="33">
        <f t="shared" si="1"/>
        <v>92</v>
      </c>
      <c r="I13" s="33">
        <f t="shared" si="1"/>
        <v>34509</v>
      </c>
      <c r="J13" s="33">
        <f t="shared" si="1"/>
        <v>1635</v>
      </c>
      <c r="K13" s="33">
        <f t="shared" si="1"/>
        <v>662</v>
      </c>
      <c r="L13" s="33">
        <f t="shared" si="1"/>
        <v>8499</v>
      </c>
      <c r="M13" s="33">
        <f t="shared" si="1"/>
        <v>2658</v>
      </c>
      <c r="N13" s="33">
        <f t="shared" si="1"/>
        <v>606</v>
      </c>
      <c r="O13" s="33">
        <f t="shared" si="1"/>
        <v>1898</v>
      </c>
      <c r="P13" s="34">
        <f t="shared" si="1"/>
        <v>1559</v>
      </c>
      <c r="Q13" s="35">
        <f t="shared" si="0"/>
        <v>55171</v>
      </c>
      <c r="R13" s="36">
        <f>SUM(R9:R12)</f>
        <v>1</v>
      </c>
      <c r="S13" s="15"/>
      <c r="T13" s="16"/>
      <c r="U13" s="16"/>
      <c r="V13" s="16"/>
      <c r="W13" s="16"/>
      <c r="X13" s="16"/>
      <c r="Y13" s="16"/>
      <c r="Z13" s="16"/>
    </row>
    <row r="14" spans="1:26" ht="19.5" customHeight="1" thickBot="1" x14ac:dyDescent="0.35">
      <c r="A14" s="37" t="s">
        <v>28</v>
      </c>
      <c r="B14" s="38"/>
      <c r="C14" s="38"/>
      <c r="D14" s="38">
        <v>5</v>
      </c>
      <c r="E14" s="38"/>
      <c r="F14" s="38"/>
      <c r="G14" s="38"/>
      <c r="H14" s="38">
        <v>25</v>
      </c>
      <c r="I14" s="38">
        <v>31</v>
      </c>
      <c r="J14" s="38">
        <v>14</v>
      </c>
      <c r="K14" s="38"/>
      <c r="L14" s="38">
        <v>2</v>
      </c>
      <c r="M14" s="38">
        <v>5</v>
      </c>
      <c r="N14" s="38"/>
      <c r="O14" s="38">
        <v>14</v>
      </c>
      <c r="P14" s="39">
        <v>10</v>
      </c>
      <c r="Q14" s="40">
        <f t="shared" si="0"/>
        <v>106</v>
      </c>
      <c r="R14" s="41"/>
      <c r="S14" s="15"/>
      <c r="T14" s="16"/>
      <c r="U14" s="16"/>
      <c r="V14" s="16"/>
      <c r="W14" s="16"/>
      <c r="X14" s="16"/>
      <c r="Y14" s="16"/>
      <c r="Z14" s="16"/>
    </row>
    <row r="15" spans="1:26" ht="19.5" customHeight="1" x14ac:dyDescent="0.3">
      <c r="A15" s="42" t="s">
        <v>29</v>
      </c>
      <c r="B15" s="43" t="s">
        <v>30</v>
      </c>
      <c r="C15" s="44">
        <v>130</v>
      </c>
      <c r="D15" s="45" t="s">
        <v>31</v>
      </c>
      <c r="E15" s="45">
        <v>1612</v>
      </c>
      <c r="F15" s="45" t="s">
        <v>32</v>
      </c>
      <c r="G15" s="45">
        <v>153</v>
      </c>
      <c r="H15" s="45" t="s">
        <v>33</v>
      </c>
      <c r="I15" s="45">
        <v>241</v>
      </c>
      <c r="J15" s="45" t="s">
        <v>34</v>
      </c>
      <c r="K15" s="45"/>
      <c r="L15" s="45">
        <v>33</v>
      </c>
      <c r="M15" s="45" t="s">
        <v>35</v>
      </c>
      <c r="N15" s="46"/>
      <c r="O15" s="43">
        <v>173</v>
      </c>
      <c r="P15" s="45" t="s">
        <v>36</v>
      </c>
      <c r="Q15" s="45">
        <f>C15+E15+G15+I15+L15+O15+O16</f>
        <v>2415</v>
      </c>
      <c r="R15" s="16"/>
      <c r="S15" s="15"/>
      <c r="T15" s="16"/>
      <c r="U15" s="16"/>
      <c r="V15" s="16"/>
      <c r="W15" s="16"/>
      <c r="X15" s="16"/>
      <c r="Y15" s="16"/>
      <c r="Z15" s="16"/>
    </row>
    <row r="16" spans="1:26" ht="19.5" customHeight="1" x14ac:dyDescent="0.3">
      <c r="A16" s="42"/>
      <c r="B16" s="4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 t="s">
        <v>37</v>
      </c>
      <c r="N16" s="45"/>
      <c r="O16" s="45">
        <v>73</v>
      </c>
      <c r="P16" s="45" t="s">
        <v>36</v>
      </c>
      <c r="Q16" s="45"/>
      <c r="R16" s="16"/>
      <c r="S16" s="15"/>
      <c r="T16" s="16"/>
      <c r="U16" s="16"/>
      <c r="V16" s="16"/>
      <c r="W16" s="16"/>
      <c r="X16" s="16"/>
      <c r="Y16" s="16"/>
      <c r="Z16" s="16"/>
    </row>
    <row r="17" spans="1:26" ht="19.5" customHeight="1" x14ac:dyDescent="0.3">
      <c r="A17" s="47" t="s">
        <v>38</v>
      </c>
      <c r="B17" s="45"/>
      <c r="C17" s="45"/>
      <c r="D17" s="45"/>
      <c r="E17" s="45"/>
      <c r="F17" s="45"/>
      <c r="G17" s="45"/>
      <c r="H17" s="45"/>
      <c r="I17" s="48"/>
      <c r="J17" s="45"/>
      <c r="K17" s="45"/>
      <c r="L17" s="45"/>
      <c r="M17" s="45"/>
      <c r="N17" s="45"/>
      <c r="O17" s="45"/>
      <c r="P17" s="45"/>
      <c r="Q17" s="49">
        <f>Q13+Q14+Q15</f>
        <v>57692</v>
      </c>
      <c r="R17" s="16"/>
      <c r="S17" s="15"/>
      <c r="T17" s="16"/>
      <c r="U17" s="16"/>
      <c r="V17" s="16"/>
      <c r="W17" s="16"/>
      <c r="X17" s="16"/>
      <c r="Y17" s="16"/>
      <c r="Z17" s="16"/>
    </row>
    <row r="18" spans="1:26" ht="19.5" customHeight="1" thickBot="1" x14ac:dyDescent="0.35">
      <c r="A18" s="50" t="s">
        <v>39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>
        <v>57351</v>
      </c>
      <c r="R18" s="16"/>
      <c r="S18" s="15"/>
      <c r="T18" s="16"/>
      <c r="U18" s="16"/>
      <c r="V18" s="16"/>
      <c r="W18" s="16"/>
      <c r="X18" s="16"/>
      <c r="Y18" s="16"/>
      <c r="Z18" s="16"/>
    </row>
    <row r="19" spans="1:26" ht="19.5" customHeight="1" thickBot="1" x14ac:dyDescent="0.35">
      <c r="A19" s="47" t="s">
        <v>40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3">
        <f>Q17-Q18</f>
        <v>341</v>
      </c>
      <c r="R19" s="16"/>
      <c r="S19" s="15"/>
      <c r="T19" s="16"/>
      <c r="U19" s="16"/>
      <c r="V19" s="16"/>
      <c r="W19" s="16"/>
      <c r="X19" s="16"/>
      <c r="Y19" s="16"/>
      <c r="Z19" s="16"/>
    </row>
    <row r="20" spans="1:26" ht="19.5" customHeight="1" x14ac:dyDescent="0.3">
      <c r="A20" s="47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4"/>
      <c r="R20" s="16"/>
      <c r="S20" s="15"/>
      <c r="T20" s="16"/>
      <c r="U20" s="16"/>
      <c r="V20" s="16"/>
      <c r="W20" s="16"/>
      <c r="X20" s="16"/>
      <c r="Y20" s="16"/>
      <c r="Z20" s="16"/>
    </row>
    <row r="21" spans="1:26" ht="19.5" customHeight="1" x14ac:dyDescent="0.3">
      <c r="A21" s="4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4"/>
      <c r="R21" s="16"/>
      <c r="S21" s="15"/>
      <c r="T21" s="16"/>
      <c r="U21" s="16"/>
      <c r="V21" s="16"/>
      <c r="W21" s="16"/>
      <c r="X21" s="16"/>
      <c r="Y21" s="16"/>
      <c r="Z21" s="16"/>
    </row>
    <row r="22" spans="1:26" ht="19.5" customHeight="1" x14ac:dyDescent="0.3">
      <c r="A22" s="4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4"/>
      <c r="R22" s="16"/>
      <c r="S22" s="15"/>
      <c r="T22" s="16"/>
      <c r="U22" s="16"/>
      <c r="V22" s="16"/>
      <c r="W22" s="16"/>
      <c r="X22" s="16"/>
      <c r="Y22" s="16"/>
      <c r="Z22" s="16"/>
    </row>
    <row r="23" spans="1:26" ht="19.5" customHeight="1" x14ac:dyDescent="0.3">
      <c r="A23" s="4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4"/>
      <c r="R23" s="16"/>
      <c r="S23" s="15"/>
      <c r="T23" s="16"/>
      <c r="U23" s="16"/>
      <c r="V23" s="16"/>
      <c r="W23" s="16"/>
      <c r="X23" s="16"/>
      <c r="Y23" s="16"/>
      <c r="Z23" s="16"/>
    </row>
    <row r="24" spans="1:26" ht="19.5" customHeight="1" x14ac:dyDescent="0.3">
      <c r="A24" s="47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4"/>
      <c r="R24" s="16"/>
      <c r="S24" s="15"/>
      <c r="T24" s="16"/>
      <c r="U24" s="16"/>
      <c r="V24" s="16"/>
      <c r="W24" s="16"/>
      <c r="X24" s="16"/>
      <c r="Y24" s="16"/>
      <c r="Z24" s="16"/>
    </row>
    <row r="25" spans="1:26" ht="19.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4"/>
      <c r="R25" s="16"/>
      <c r="S25" s="15"/>
      <c r="T25" s="16"/>
      <c r="U25" s="16"/>
      <c r="V25" s="16"/>
      <c r="W25" s="16"/>
      <c r="X25" s="16"/>
      <c r="Y25" s="16"/>
      <c r="Z25" s="16"/>
    </row>
    <row r="26" spans="1:26" ht="19.5" customHeight="1" x14ac:dyDescent="0.3">
      <c r="A26" s="4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4"/>
      <c r="R26" s="16"/>
      <c r="S26" s="15"/>
      <c r="T26" s="16"/>
      <c r="U26" s="16"/>
      <c r="V26" s="16"/>
      <c r="W26" s="16"/>
      <c r="X26" s="16"/>
      <c r="Y26" s="16"/>
      <c r="Z26" s="16"/>
    </row>
    <row r="27" spans="1:26" ht="19.5" customHeight="1" x14ac:dyDescent="0.3">
      <c r="A27" s="135" t="s">
        <v>41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5"/>
      <c r="T27" s="16"/>
      <c r="U27" s="16"/>
      <c r="V27" s="16"/>
      <c r="W27" s="16"/>
      <c r="X27" s="16"/>
      <c r="Y27" s="16"/>
      <c r="Z27" s="16"/>
    </row>
    <row r="28" spans="1:26" ht="19.5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15"/>
      <c r="T28" s="16"/>
      <c r="U28" s="16"/>
      <c r="V28" s="16"/>
      <c r="W28" s="16"/>
      <c r="X28" s="16"/>
      <c r="Y28" s="16"/>
      <c r="Z28" s="16"/>
    </row>
    <row r="29" spans="1:26" ht="55.5" customHeight="1" x14ac:dyDescent="0.3">
      <c r="B29" s="136" t="s">
        <v>42</v>
      </c>
      <c r="C29" s="137"/>
      <c r="D29" s="137"/>
      <c r="E29" s="56" t="s">
        <v>43</v>
      </c>
      <c r="F29" s="57" t="s">
        <v>44</v>
      </c>
      <c r="G29" s="58" t="s">
        <v>45</v>
      </c>
      <c r="H29" s="58" t="s">
        <v>46</v>
      </c>
      <c r="I29" s="58" t="s">
        <v>47</v>
      </c>
      <c r="J29" s="59"/>
      <c r="K29" s="56" t="s">
        <v>23</v>
      </c>
      <c r="L29" s="58" t="s">
        <v>48</v>
      </c>
      <c r="M29" s="59"/>
      <c r="N29" s="60" t="s">
        <v>49</v>
      </c>
      <c r="O29" s="58" t="s">
        <v>50</v>
      </c>
      <c r="P29" s="51"/>
      <c r="Q29" s="54"/>
      <c r="R29" s="16"/>
      <c r="S29" s="15"/>
      <c r="T29" s="16"/>
      <c r="U29" s="16"/>
      <c r="V29" s="16"/>
      <c r="W29" s="16"/>
      <c r="X29" s="16"/>
      <c r="Y29" s="16"/>
      <c r="Z29" s="16"/>
    </row>
    <row r="30" spans="1:26" ht="19.5" customHeight="1" x14ac:dyDescent="0.3">
      <c r="B30" s="138" t="s">
        <v>51</v>
      </c>
      <c r="C30" s="139"/>
      <c r="D30" s="139"/>
      <c r="E30" s="61">
        <f>E10+M10</f>
        <v>1496</v>
      </c>
      <c r="F30" s="61"/>
      <c r="G30" s="62"/>
      <c r="H30" s="62">
        <f>SUM(E30:G30)</f>
        <v>1496</v>
      </c>
      <c r="I30" s="63">
        <f>(H30/H37)</f>
        <v>5.6114028507126781E-2</v>
      </c>
      <c r="J30" s="64"/>
      <c r="K30" s="65">
        <f>E9+M9</f>
        <v>1639</v>
      </c>
      <c r="L30" s="63">
        <f>K30/K37</f>
        <v>5.7486584125425275E-2</v>
      </c>
      <c r="M30" s="64"/>
      <c r="N30" s="66">
        <f>H30+K30</f>
        <v>3135</v>
      </c>
      <c r="O30" s="67">
        <f>N30/N37</f>
        <v>5.6823331097859385E-2</v>
      </c>
      <c r="P30" s="51"/>
      <c r="Q30" s="54"/>
      <c r="R30" s="16"/>
      <c r="S30" s="15"/>
      <c r="T30" s="16"/>
      <c r="U30" s="16"/>
      <c r="V30" s="16"/>
      <c r="W30" s="16"/>
      <c r="X30" s="16"/>
      <c r="Y30" s="16"/>
      <c r="Z30" s="16"/>
    </row>
    <row r="31" spans="1:26" ht="19.5" customHeight="1" x14ac:dyDescent="0.3">
      <c r="B31" s="138" t="s">
        <v>52</v>
      </c>
      <c r="C31" s="139"/>
      <c r="D31" s="139"/>
      <c r="E31" s="61"/>
      <c r="F31" s="61">
        <f>H11+P11</f>
        <v>945</v>
      </c>
      <c r="G31" s="62"/>
      <c r="H31" s="62">
        <f t="shared" ref="H31:H37" si="2">SUM(E31:G31)</f>
        <v>945</v>
      </c>
      <c r="I31" s="63">
        <f>H31/H37</f>
        <v>3.5446361590397601E-2</v>
      </c>
      <c r="J31" s="64"/>
      <c r="K31" s="65">
        <f>H9+P9</f>
        <v>706</v>
      </c>
      <c r="L31" s="63">
        <f>K31/K37</f>
        <v>2.4762372417663357E-2</v>
      </c>
      <c r="M31" s="64"/>
      <c r="N31" s="66">
        <f t="shared" ref="N31:N36" si="3">H31+K31</f>
        <v>1651</v>
      </c>
      <c r="O31" s="68">
        <f>N31/N37</f>
        <v>2.9925141831759438E-2</v>
      </c>
      <c r="P31" s="51"/>
      <c r="Q31" s="54"/>
      <c r="R31" s="16"/>
      <c r="S31" s="15"/>
      <c r="T31" s="16"/>
      <c r="U31" s="16"/>
      <c r="V31" s="16"/>
      <c r="W31" s="16"/>
      <c r="X31" s="16"/>
      <c r="Y31" s="16"/>
      <c r="Z31" s="16"/>
    </row>
    <row r="32" spans="1:26" ht="19.5" customHeight="1" x14ac:dyDescent="0.3">
      <c r="B32" s="138" t="s">
        <v>53</v>
      </c>
      <c r="C32" s="139"/>
      <c r="D32" s="139"/>
      <c r="E32" s="61"/>
      <c r="F32" s="61">
        <f>B11+D11+J11+K11</f>
        <v>1628</v>
      </c>
      <c r="G32" s="62"/>
      <c r="H32" s="62">
        <f t="shared" si="2"/>
        <v>1628</v>
      </c>
      <c r="I32" s="63">
        <f>H32/H37</f>
        <v>6.1065266316579145E-2</v>
      </c>
      <c r="J32" s="64"/>
      <c r="K32" s="65">
        <f>B9+D9+J9+K9</f>
        <v>1814</v>
      </c>
      <c r="L32" s="63">
        <f>K32/K37</f>
        <v>6.3624565956999057E-2</v>
      </c>
      <c r="M32" s="64"/>
      <c r="N32" s="66">
        <f t="shared" si="3"/>
        <v>3442</v>
      </c>
      <c r="O32" s="68">
        <f>N32/N37</f>
        <v>6.2387848688622648E-2</v>
      </c>
      <c r="P32" s="51"/>
      <c r="Q32" s="54"/>
      <c r="R32" s="16"/>
      <c r="S32" s="15"/>
      <c r="T32" s="16"/>
      <c r="U32" s="16"/>
      <c r="V32" s="16"/>
      <c r="W32" s="16"/>
      <c r="X32" s="16"/>
      <c r="Y32" s="16"/>
      <c r="Z32" s="16"/>
    </row>
    <row r="33" spans="1:26" ht="19.5" customHeight="1" x14ac:dyDescent="0.3">
      <c r="B33" s="138" t="s">
        <v>54</v>
      </c>
      <c r="C33" s="139"/>
      <c r="D33" s="139"/>
      <c r="E33" s="61">
        <f>C10+F10+G10</f>
        <v>776</v>
      </c>
      <c r="F33" s="61"/>
      <c r="G33" s="62"/>
      <c r="H33" s="62">
        <f t="shared" si="2"/>
        <v>776</v>
      </c>
      <c r="I33" s="63">
        <f>H33/H37</f>
        <v>2.9107276819204803E-2</v>
      </c>
      <c r="J33" s="64"/>
      <c r="K33" s="65">
        <f>C9+F9+G9</f>
        <v>655</v>
      </c>
      <c r="L33" s="63">
        <f>K33/K37</f>
        <v>2.2973589141033285E-2</v>
      </c>
      <c r="M33" s="64"/>
      <c r="N33" s="66">
        <f t="shared" si="3"/>
        <v>1431</v>
      </c>
      <c r="O33" s="68">
        <f>N33/N37</f>
        <v>2.5937539649453518E-2</v>
      </c>
      <c r="P33" s="51"/>
      <c r="Q33" s="54"/>
      <c r="R33" s="16"/>
      <c r="S33" s="15"/>
      <c r="T33" s="16"/>
      <c r="U33" s="16"/>
      <c r="V33" s="16"/>
      <c r="W33" s="16"/>
      <c r="X33" s="16"/>
      <c r="Y33" s="16"/>
      <c r="Z33" s="16"/>
    </row>
    <row r="34" spans="1:26" ht="19.5" customHeight="1" x14ac:dyDescent="0.3">
      <c r="B34" s="138" t="s">
        <v>55</v>
      </c>
      <c r="C34" s="139"/>
      <c r="D34" s="139"/>
      <c r="E34" s="61"/>
      <c r="F34" s="61">
        <f>O11</f>
        <v>1030</v>
      </c>
      <c r="G34" s="62"/>
      <c r="H34" s="62">
        <f t="shared" si="2"/>
        <v>1030</v>
      </c>
      <c r="I34" s="63">
        <f>H34/H37</f>
        <v>3.8634658664666165E-2</v>
      </c>
      <c r="J34" s="64"/>
      <c r="K34" s="65">
        <f>O9</f>
        <v>868</v>
      </c>
      <c r="L34" s="63">
        <f>K34/K37</f>
        <v>3.0444389884605943E-2</v>
      </c>
      <c r="M34" s="64"/>
      <c r="N34" s="66">
        <f t="shared" si="3"/>
        <v>1898</v>
      </c>
      <c r="O34" s="68">
        <f>N34/N37</f>
        <v>3.4402131554621088E-2</v>
      </c>
      <c r="P34" s="51"/>
      <c r="Q34" s="54"/>
      <c r="R34" s="16"/>
      <c r="S34" s="15"/>
      <c r="T34" s="16"/>
      <c r="U34" s="16"/>
      <c r="V34" s="16"/>
      <c r="W34" s="16"/>
      <c r="X34" s="16"/>
      <c r="Y34" s="16"/>
      <c r="Z34" s="16"/>
    </row>
    <row r="35" spans="1:26" ht="19.5" customHeight="1" x14ac:dyDescent="0.3">
      <c r="B35" s="138" t="s">
        <v>56</v>
      </c>
      <c r="C35" s="139"/>
      <c r="D35" s="139"/>
      <c r="E35" s="61"/>
      <c r="F35" s="61">
        <f>L11+N11</f>
        <v>2828</v>
      </c>
      <c r="G35" s="62">
        <f>L12+N12</f>
        <v>1809</v>
      </c>
      <c r="H35" s="62">
        <f t="shared" si="2"/>
        <v>4637</v>
      </c>
      <c r="I35" s="63">
        <f>H35/H37</f>
        <v>0.17393098274568641</v>
      </c>
      <c r="J35" s="64"/>
      <c r="K35" s="65">
        <f>L9+N9</f>
        <v>4468</v>
      </c>
      <c r="L35" s="63">
        <f>K35/K37</f>
        <v>0.15671144470555223</v>
      </c>
      <c r="M35" s="64"/>
      <c r="N35" s="66">
        <f t="shared" si="3"/>
        <v>9105</v>
      </c>
      <c r="O35" s="68">
        <f>N35/N37</f>
        <v>0.16503235395407007</v>
      </c>
      <c r="P35" s="51"/>
      <c r="Q35" s="54"/>
      <c r="R35" s="16"/>
      <c r="S35" s="15"/>
      <c r="T35" s="16"/>
      <c r="U35" s="16"/>
      <c r="V35" s="16"/>
      <c r="W35" s="16"/>
      <c r="X35" s="16"/>
      <c r="Y35" s="16"/>
      <c r="Z35" s="16"/>
    </row>
    <row r="36" spans="1:26" ht="19.5" customHeight="1" thickBot="1" x14ac:dyDescent="0.35">
      <c r="B36" s="130" t="s">
        <v>57</v>
      </c>
      <c r="C36" s="131"/>
      <c r="D36" s="131"/>
      <c r="E36" s="69">
        <f>I10</f>
        <v>3144</v>
      </c>
      <c r="F36" s="69">
        <f>I11</f>
        <v>3318</v>
      </c>
      <c r="G36" s="69">
        <f>I12</f>
        <v>9686</v>
      </c>
      <c r="H36" s="69">
        <f t="shared" si="2"/>
        <v>16148</v>
      </c>
      <c r="I36" s="70">
        <f>H36/H37</f>
        <v>0.60570142535633908</v>
      </c>
      <c r="J36" s="71"/>
      <c r="K36" s="72">
        <f>I9</f>
        <v>18361</v>
      </c>
      <c r="L36" s="70">
        <f>K36/K37</f>
        <v>0.64399705376872085</v>
      </c>
      <c r="M36" s="71"/>
      <c r="N36" s="73">
        <f t="shared" si="3"/>
        <v>34509</v>
      </c>
      <c r="O36" s="74">
        <f>N36/N37</f>
        <v>0.62549165322361389</v>
      </c>
      <c r="P36" s="51"/>
      <c r="Q36" s="54"/>
      <c r="R36" s="16"/>
      <c r="S36" s="15"/>
      <c r="T36" s="16"/>
      <c r="U36" s="16"/>
      <c r="V36" s="16"/>
      <c r="W36" s="16"/>
      <c r="X36" s="16"/>
      <c r="Y36" s="16"/>
      <c r="Z36" s="16"/>
    </row>
    <row r="37" spans="1:26" ht="19.5" customHeight="1" thickTop="1" thickBot="1" x14ac:dyDescent="0.35">
      <c r="B37" s="140" t="s">
        <v>58</v>
      </c>
      <c r="C37" s="141"/>
      <c r="D37" s="141"/>
      <c r="E37" s="75">
        <f>SUM(E30:E36)</f>
        <v>5416</v>
      </c>
      <c r="F37" s="75">
        <f>SUM(F30:F36)</f>
        <v>9749</v>
      </c>
      <c r="G37" s="75">
        <f>SUM(G30:G36)</f>
        <v>11495</v>
      </c>
      <c r="H37" s="75">
        <f t="shared" si="2"/>
        <v>26660</v>
      </c>
      <c r="I37" s="76">
        <f>SUM(I30:I36)</f>
        <v>1</v>
      </c>
      <c r="J37" s="77"/>
      <c r="K37" s="78">
        <f>SUM(K30:K36)</f>
        <v>28511</v>
      </c>
      <c r="L37" s="79">
        <f>SUM(L30:L36)</f>
        <v>1</v>
      </c>
      <c r="M37" s="77"/>
      <c r="N37" s="80">
        <f>SUM(N30:N36)</f>
        <v>55171</v>
      </c>
      <c r="O37" s="81">
        <f>SUM(O30:O36)</f>
        <v>1</v>
      </c>
      <c r="P37" s="51"/>
      <c r="Q37" s="54"/>
      <c r="R37" s="16"/>
      <c r="S37" s="15"/>
      <c r="T37" s="16"/>
      <c r="U37" s="16"/>
      <c r="V37" s="16"/>
      <c r="W37" s="16"/>
      <c r="X37" s="16"/>
      <c r="Y37" s="16"/>
      <c r="Z37" s="16"/>
    </row>
    <row r="38" spans="1:26" ht="19.5" customHeight="1" x14ac:dyDescent="0.3">
      <c r="A38" s="4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4"/>
      <c r="R38" s="16"/>
      <c r="S38" s="15"/>
      <c r="T38" s="16"/>
      <c r="U38" s="16"/>
      <c r="V38" s="16"/>
      <c r="W38" s="16"/>
      <c r="X38" s="16"/>
      <c r="Y38" s="16"/>
      <c r="Z38" s="16"/>
    </row>
    <row r="39" spans="1:26" ht="19.5" customHeight="1" x14ac:dyDescent="0.3">
      <c r="A39" s="4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4"/>
      <c r="R39" s="16"/>
      <c r="S39" s="15"/>
      <c r="T39" s="16"/>
      <c r="U39" s="16"/>
      <c r="V39" s="16"/>
      <c r="W39" s="16"/>
      <c r="X39" s="16"/>
      <c r="Y39" s="16"/>
      <c r="Z39" s="16"/>
    </row>
    <row r="40" spans="1:26" ht="19.5" customHeight="1" x14ac:dyDescent="0.3">
      <c r="A40" s="47"/>
      <c r="B40" s="51"/>
      <c r="C40" s="51"/>
      <c r="D40" s="51"/>
      <c r="E40" s="51"/>
      <c r="F40" s="51"/>
      <c r="O40" s="51"/>
      <c r="P40" s="51"/>
      <c r="Q40" s="54"/>
      <c r="R40" s="16"/>
      <c r="S40" s="15"/>
      <c r="T40" s="16"/>
      <c r="U40" s="16"/>
      <c r="V40" s="16"/>
      <c r="W40" s="16"/>
      <c r="X40" s="16"/>
      <c r="Y40" s="16"/>
      <c r="Z40" s="16"/>
    </row>
    <row r="41" spans="1:26" ht="19.5" customHeight="1" x14ac:dyDescent="0.3">
      <c r="A41" s="47"/>
      <c r="B41" s="51"/>
      <c r="C41" s="51"/>
      <c r="D41" s="51"/>
      <c r="E41" s="51"/>
      <c r="F41" s="51"/>
      <c r="O41" s="51"/>
      <c r="P41" s="51"/>
      <c r="Q41" s="54"/>
      <c r="R41" s="16"/>
      <c r="S41" s="15"/>
      <c r="T41" s="16"/>
      <c r="U41" s="16"/>
      <c r="V41" s="16"/>
      <c r="W41" s="16"/>
      <c r="X41" s="16"/>
      <c r="Y41" s="16"/>
      <c r="Z41" s="16"/>
    </row>
    <row r="42" spans="1:26" ht="19.5" customHeight="1" x14ac:dyDescent="0.3">
      <c r="A42" s="47"/>
      <c r="B42" s="51"/>
      <c r="C42" s="51"/>
      <c r="D42" s="51"/>
      <c r="E42" s="51"/>
      <c r="F42" s="51"/>
      <c r="O42" s="51"/>
      <c r="P42" s="51"/>
      <c r="Q42" s="54"/>
      <c r="R42" s="16"/>
      <c r="S42" s="15"/>
      <c r="T42" s="16"/>
      <c r="U42" s="16"/>
      <c r="V42" s="16"/>
      <c r="W42" s="16"/>
      <c r="X42" s="16"/>
      <c r="Y42" s="16"/>
      <c r="Z42" s="16"/>
    </row>
    <row r="43" spans="1:26" ht="19.5" customHeight="1" x14ac:dyDescent="0.3">
      <c r="A43" s="43"/>
      <c r="B43" s="43"/>
      <c r="C43" s="43"/>
      <c r="D43" s="43"/>
      <c r="E43" s="43"/>
      <c r="F43" s="43"/>
      <c r="O43" s="43"/>
      <c r="P43" s="43"/>
      <c r="Q43" s="43"/>
    </row>
    <row r="44" spans="1:26" ht="19.5" customHeight="1" x14ac:dyDescent="0.3">
      <c r="B44" s="43"/>
      <c r="C44" s="43"/>
      <c r="D44" s="43"/>
      <c r="E44" s="43"/>
      <c r="F44" s="43"/>
      <c r="O44" s="43"/>
      <c r="P44" s="43"/>
      <c r="Q44" s="43"/>
    </row>
    <row r="45" spans="1:26" ht="19.5" customHeight="1" x14ac:dyDescent="0.3">
      <c r="B45" s="43"/>
      <c r="C45" s="43"/>
      <c r="D45" s="43"/>
      <c r="E45" s="43"/>
      <c r="F45" s="43"/>
      <c r="O45" s="43"/>
      <c r="P45" s="43"/>
      <c r="Q45" s="43"/>
    </row>
    <row r="46" spans="1:26" ht="19.5" customHeight="1" x14ac:dyDescent="0.3">
      <c r="B46" s="43"/>
      <c r="C46" s="43"/>
      <c r="D46" s="43"/>
      <c r="E46" s="43"/>
      <c r="F46" s="43"/>
      <c r="O46" s="43"/>
      <c r="P46" s="43"/>
      <c r="Q46" s="43"/>
    </row>
    <row r="47" spans="1:26" ht="19.5" customHeight="1" x14ac:dyDescent="0.3">
      <c r="A47" s="82" t="s">
        <v>59</v>
      </c>
      <c r="B47" s="43"/>
      <c r="C47" s="43"/>
      <c r="D47" s="43"/>
      <c r="E47" s="43"/>
      <c r="F47" s="43"/>
      <c r="O47" s="43"/>
      <c r="P47" s="43"/>
      <c r="Q47" s="43"/>
    </row>
    <row r="48" spans="1:26" ht="19.5" customHeight="1" x14ac:dyDescent="0.3">
      <c r="A48" s="82" t="s">
        <v>60</v>
      </c>
      <c r="B48" s="2"/>
      <c r="C48" s="2"/>
      <c r="D48" s="2"/>
      <c r="E48" s="2"/>
      <c r="F48" s="2"/>
      <c r="O48" s="2"/>
      <c r="P48" s="2"/>
      <c r="Q48" s="2"/>
    </row>
    <row r="49" spans="1:26" ht="21" customHeight="1" x14ac:dyDescent="0.35">
      <c r="A49" s="132" t="s">
        <v>61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26" ht="21" customHeight="1" x14ac:dyDescent="0.3">
      <c r="A50" s="134" t="s">
        <v>62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26" ht="21" customHeight="1" x14ac:dyDescent="0.3">
      <c r="A51" s="143" t="s">
        <v>68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1:26" ht="21" customHeight="1" x14ac:dyDescent="0.3">
      <c r="A52" s="134" t="s">
        <v>63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1:26" ht="21" customHeight="1" x14ac:dyDescent="0.5">
      <c r="A53" s="2"/>
      <c r="B53" s="3"/>
      <c r="C53" s="3"/>
      <c r="D53" s="2"/>
      <c r="E53" s="3"/>
      <c r="F53" s="4"/>
      <c r="G53" s="4"/>
      <c r="H53" s="4"/>
      <c r="I53" s="4"/>
      <c r="J53" s="4"/>
      <c r="K53" s="4"/>
      <c r="L53" s="4"/>
      <c r="M53" s="3"/>
      <c r="N53" s="3"/>
      <c r="O53" s="3"/>
      <c r="P53" s="2"/>
      <c r="Q53" s="2"/>
    </row>
    <row r="54" spans="1:26" ht="21" customHeight="1" x14ac:dyDescent="0.5">
      <c r="A54" s="2"/>
      <c r="B54" s="3"/>
      <c r="C54" s="3"/>
      <c r="D54" s="2"/>
      <c r="E54" s="3"/>
      <c r="F54" s="4"/>
      <c r="G54" s="4"/>
      <c r="H54" s="4"/>
      <c r="I54" s="4"/>
      <c r="J54" s="4"/>
      <c r="K54" s="4"/>
      <c r="L54" s="4"/>
      <c r="M54" s="3"/>
      <c r="N54" s="3"/>
      <c r="O54" s="3"/>
      <c r="P54" s="2"/>
      <c r="Q54" s="2"/>
    </row>
    <row r="55" spans="1:26" ht="20.25" customHeight="1" x14ac:dyDescent="0.4">
      <c r="A55" s="2"/>
      <c r="B55" s="5" t="s">
        <v>2</v>
      </c>
      <c r="C55" s="6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</row>
    <row r="56" spans="1:26" ht="20.25" customHeight="1" x14ac:dyDescent="0.3">
      <c r="A56" s="7"/>
      <c r="B56" s="8">
        <v>1</v>
      </c>
      <c r="C56" s="8">
        <v>3</v>
      </c>
      <c r="D56" s="8">
        <v>5</v>
      </c>
      <c r="E56" s="8">
        <v>7</v>
      </c>
      <c r="F56" s="8">
        <v>9</v>
      </c>
      <c r="G56" s="8">
        <v>11</v>
      </c>
      <c r="H56" s="8">
        <v>29</v>
      </c>
      <c r="I56" s="8">
        <v>13</v>
      </c>
      <c r="J56" s="8">
        <v>15</v>
      </c>
      <c r="K56" s="8">
        <v>17</v>
      </c>
      <c r="L56" s="8">
        <v>19</v>
      </c>
      <c r="M56" s="8">
        <v>21</v>
      </c>
      <c r="N56" s="8">
        <v>23</v>
      </c>
      <c r="O56" s="8">
        <v>25</v>
      </c>
      <c r="P56" s="8">
        <v>27</v>
      </c>
      <c r="Q56" s="8" t="s">
        <v>3</v>
      </c>
      <c r="R56" s="83"/>
    </row>
    <row r="57" spans="1:26" ht="20.25" customHeight="1" x14ac:dyDescent="0.3">
      <c r="A57" s="11"/>
      <c r="B57" s="13" t="s">
        <v>5</v>
      </c>
      <c r="C57" s="13" t="s">
        <v>6</v>
      </c>
      <c r="D57" s="13" t="s">
        <v>7</v>
      </c>
      <c r="E57" s="13" t="s">
        <v>8</v>
      </c>
      <c r="F57" s="13" t="s">
        <v>9</v>
      </c>
      <c r="G57" s="13" t="s">
        <v>10</v>
      </c>
      <c r="H57" s="13" t="s">
        <v>64</v>
      </c>
      <c r="I57" s="13" t="s">
        <v>12</v>
      </c>
      <c r="J57" s="13" t="s">
        <v>13</v>
      </c>
      <c r="K57" s="13" t="s">
        <v>14</v>
      </c>
      <c r="L57" s="13" t="s">
        <v>15</v>
      </c>
      <c r="M57" s="13" t="s">
        <v>16</v>
      </c>
      <c r="N57" s="13" t="s">
        <v>17</v>
      </c>
      <c r="O57" s="13" t="s">
        <v>18</v>
      </c>
      <c r="P57" s="13" t="s">
        <v>19</v>
      </c>
      <c r="Q57" s="14" t="s">
        <v>20</v>
      </c>
      <c r="R57" s="84"/>
    </row>
    <row r="58" spans="1:26" ht="20.25" customHeight="1" x14ac:dyDescent="0.3">
      <c r="A58" s="17" t="s">
        <v>65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87"/>
      <c r="R58" s="88"/>
      <c r="S58" s="15"/>
      <c r="T58" s="16"/>
      <c r="U58" s="16"/>
      <c r="V58" s="16"/>
      <c r="W58" s="16"/>
      <c r="X58" s="16"/>
      <c r="Y58" s="16"/>
      <c r="Z58" s="16"/>
    </row>
    <row r="59" spans="1:26" ht="20.25" customHeight="1" x14ac:dyDescent="0.3">
      <c r="A59" s="22" t="s">
        <v>23</v>
      </c>
      <c r="B59" s="89">
        <f t="shared" ref="B59:Q59" si="4">(B9-B80)/B80</f>
        <v>0</v>
      </c>
      <c r="C59" s="89">
        <f t="shared" si="4"/>
        <v>1.0917030567685589E-2</v>
      </c>
      <c r="D59" s="89">
        <f t="shared" si="4"/>
        <v>-3.8167938931297708E-3</v>
      </c>
      <c r="E59" s="89">
        <f t="shared" si="4"/>
        <v>4.3859649122807015E-3</v>
      </c>
      <c r="F59" s="89">
        <f t="shared" si="4"/>
        <v>2.0689655172413793E-2</v>
      </c>
      <c r="G59" s="89">
        <f t="shared" si="4"/>
        <v>0</v>
      </c>
      <c r="H59" s="89">
        <f t="shared" si="4"/>
        <v>-2.2727272727272728E-2</v>
      </c>
      <c r="I59" s="89">
        <f t="shared" si="4"/>
        <v>4.1564123598578067E-3</v>
      </c>
      <c r="J59" s="89">
        <f t="shared" si="4"/>
        <v>0</v>
      </c>
      <c r="K59" s="89">
        <f t="shared" si="4"/>
        <v>-5.263157894736842E-3</v>
      </c>
      <c r="L59" s="89">
        <f t="shared" si="4"/>
        <v>-7.0488721804511274E-4</v>
      </c>
      <c r="M59" s="89">
        <f t="shared" si="4"/>
        <v>1.4204545454545455E-3</v>
      </c>
      <c r="N59" s="89">
        <f t="shared" si="4"/>
        <v>9.3896713615023476E-3</v>
      </c>
      <c r="O59" s="89">
        <f t="shared" si="4"/>
        <v>4.6296296296296294E-3</v>
      </c>
      <c r="P59" s="90">
        <f t="shared" si="4"/>
        <v>3.0257186081694403E-3</v>
      </c>
      <c r="Q59" s="91">
        <f t="shared" si="4"/>
        <v>3.060793695468618E-3</v>
      </c>
      <c r="R59" s="88"/>
      <c r="S59" s="15">
        <f>Q9-Q81</f>
        <v>23079</v>
      </c>
      <c r="T59" s="92">
        <f>Q59</f>
        <v>3.060793695468618E-3</v>
      </c>
      <c r="U59" s="16"/>
      <c r="V59" s="16"/>
      <c r="W59" s="16"/>
      <c r="X59" s="16"/>
      <c r="Y59" s="16"/>
      <c r="Z59" s="16"/>
    </row>
    <row r="60" spans="1:26" ht="20.25" customHeight="1" x14ac:dyDescent="0.3">
      <c r="A60" s="22" t="s">
        <v>24</v>
      </c>
      <c r="B60" s="85"/>
      <c r="C60" s="89">
        <f>(C10-C81)/C81</f>
        <v>-6.2111801242236021E-3</v>
      </c>
      <c r="D60" s="89"/>
      <c r="E60" s="89">
        <f>(E10-E81)/E81</f>
        <v>8.130081300813009E-3</v>
      </c>
      <c r="F60" s="89">
        <f>(F10-F81)/F81</f>
        <v>0</v>
      </c>
      <c r="G60" s="89">
        <f>(G10-G81)/G81</f>
        <v>9.0909090909090912E-2</v>
      </c>
      <c r="H60" s="89"/>
      <c r="I60" s="89">
        <f>(I10-I81)/I81</f>
        <v>-6.321112515802781E-3</v>
      </c>
      <c r="J60" s="89"/>
      <c r="K60" s="89"/>
      <c r="L60" s="89"/>
      <c r="M60" s="89">
        <f>(M10-M81)/M81</f>
        <v>4.0225261464199519E-3</v>
      </c>
      <c r="N60" s="89"/>
      <c r="O60" s="89"/>
      <c r="P60" s="90"/>
      <c r="Q60" s="91">
        <f>(Q10-Q81)/Q81</f>
        <v>-2.9455081001472753E-3</v>
      </c>
      <c r="R60" s="88"/>
      <c r="S60" s="15">
        <f t="shared" ref="S60:S67" si="5">Q10-Q82</f>
        <v>-4266</v>
      </c>
      <c r="T60" s="92">
        <f t="shared" ref="T60:T67" si="6">Q60</f>
        <v>-2.9455081001472753E-3</v>
      </c>
      <c r="U60" s="16"/>
      <c r="V60" s="16"/>
      <c r="W60" s="16"/>
      <c r="X60" s="16"/>
      <c r="Y60" s="16"/>
      <c r="Z60" s="16"/>
    </row>
    <row r="61" spans="1:26" ht="20.25" customHeight="1" x14ac:dyDescent="0.3">
      <c r="A61" s="27" t="s">
        <v>66</v>
      </c>
      <c r="B61" s="89">
        <f>(B11-B82)/B82</f>
        <v>1.0752688172043012E-2</v>
      </c>
      <c r="C61" s="89"/>
      <c r="D61" s="89">
        <f>(D11-D82)/D82</f>
        <v>4.4843049327354258E-2</v>
      </c>
      <c r="E61" s="89"/>
      <c r="F61" s="89"/>
      <c r="G61" s="89"/>
      <c r="H61" s="89">
        <f>(H11-H82)/H82</f>
        <v>-5.7692307692307696E-2</v>
      </c>
      <c r="I61" s="89">
        <f>(I11-I82)/I82</f>
        <v>1.5610651974288337E-2</v>
      </c>
      <c r="J61" s="89">
        <f>(J11-J82)/J82</f>
        <v>2.0060180541624874E-2</v>
      </c>
      <c r="K61" s="89">
        <f>(K11-K82)/K82</f>
        <v>3.5335689045936395E-3</v>
      </c>
      <c r="L61" s="89">
        <f>(L11-L82)/L82</f>
        <v>-4.086636697997548E-3</v>
      </c>
      <c r="M61" s="89"/>
      <c r="N61" s="89">
        <f>(N11-N82)/N82</f>
        <v>7.7319587628865982E-3</v>
      </c>
      <c r="O61" s="89">
        <f>(O11-O82)/O82</f>
        <v>-5.7915057915057912E-3</v>
      </c>
      <c r="P61" s="90">
        <f>(P11-P82)/P82</f>
        <v>0</v>
      </c>
      <c r="Q61" s="91">
        <f>(Q11-Q82)/Q82</f>
        <v>6.920057839289403E-3</v>
      </c>
      <c r="R61" s="88"/>
      <c r="S61" s="15">
        <f t="shared" si="5"/>
        <v>-1757</v>
      </c>
      <c r="T61" s="92">
        <f t="shared" si="6"/>
        <v>6.920057839289403E-3</v>
      </c>
      <c r="U61" s="16"/>
      <c r="V61" s="16"/>
      <c r="W61" s="16"/>
      <c r="X61" s="16"/>
      <c r="Y61" s="16"/>
      <c r="Z61" s="16"/>
    </row>
    <row r="62" spans="1:26" ht="20.25" customHeight="1" thickBot="1" x14ac:dyDescent="0.35">
      <c r="A62" s="27" t="s">
        <v>26</v>
      </c>
      <c r="B62" s="93"/>
      <c r="C62" s="93"/>
      <c r="D62" s="93"/>
      <c r="E62" s="93"/>
      <c r="F62" s="93"/>
      <c r="G62" s="93"/>
      <c r="H62" s="93"/>
      <c r="I62" s="94">
        <f>(I12-I83)/I83</f>
        <v>2.0652622883106156E-4</v>
      </c>
      <c r="J62" s="93"/>
      <c r="K62" s="93"/>
      <c r="L62" s="94">
        <f>(L12-L83)/L83</f>
        <v>-7.1350164654226129E-3</v>
      </c>
      <c r="M62" s="93"/>
      <c r="N62" s="93"/>
      <c r="O62" s="93"/>
      <c r="P62" s="95"/>
      <c r="Q62" s="96">
        <f>(Q12-Q83)/Q83</f>
        <v>-9.5602294455066918E-4</v>
      </c>
      <c r="R62" s="97"/>
      <c r="S62" s="15">
        <f t="shared" si="5"/>
        <v>-43549</v>
      </c>
      <c r="T62" s="92">
        <f t="shared" si="6"/>
        <v>-9.5602294455066918E-4</v>
      </c>
      <c r="U62" s="16"/>
      <c r="V62" s="16"/>
      <c r="W62" s="16"/>
      <c r="X62" s="16"/>
      <c r="Y62" s="16"/>
      <c r="Z62" s="16"/>
    </row>
    <row r="63" spans="1:26" ht="20.25" customHeight="1" thickTop="1" x14ac:dyDescent="0.3">
      <c r="A63" s="32" t="s">
        <v>27</v>
      </c>
      <c r="B63" s="98">
        <f t="shared" ref="B63:H63" si="7">(B13-B84)/B84</f>
        <v>2.5706940874035988E-3</v>
      </c>
      <c r="C63" s="98">
        <f t="shared" si="7"/>
        <v>9.0744101633393826E-4</v>
      </c>
      <c r="D63" s="98">
        <f t="shared" si="7"/>
        <v>1.0709504685408299E-2</v>
      </c>
      <c r="E63" s="98">
        <f t="shared" si="7"/>
        <v>6.3291139240506328E-3</v>
      </c>
      <c r="F63" s="98">
        <f t="shared" si="7"/>
        <v>1.1152416356877323E-2</v>
      </c>
      <c r="G63" s="98">
        <f t="shared" si="7"/>
        <v>1.8181818181818181E-2</v>
      </c>
      <c r="H63" s="98">
        <f t="shared" si="7"/>
        <v>-4.1666666666666664E-2</v>
      </c>
      <c r="I63" s="98">
        <f>(I13-I84)/I84</f>
        <v>3.1686046511627906E-3</v>
      </c>
      <c r="J63" s="98">
        <f>(J13-J84)/J84</f>
        <v>1.238390092879257E-2</v>
      </c>
      <c r="K63" s="98">
        <f>(K13-K84)/K84</f>
        <v>-1.5082956259426848E-3</v>
      </c>
      <c r="L63" s="98">
        <f>(L13-L84)/L84</f>
        <v>-3.0498533724340176E-3</v>
      </c>
      <c r="M63" s="98">
        <f>(M13-M84)/M84</f>
        <v>2.6405130139569972E-3</v>
      </c>
      <c r="N63" s="98">
        <f>(N13-N84)/N84</f>
        <v>8.3194675540765387E-3</v>
      </c>
      <c r="O63" s="98">
        <f>(O13-O84)/O84</f>
        <v>-1.0526315789473684E-3</v>
      </c>
      <c r="P63" s="99">
        <f>(P13-P84)/P84</f>
        <v>1.2845215157353885E-3</v>
      </c>
      <c r="Q63" s="100">
        <f>(Q13-Q84)/Q84</f>
        <v>2.3072451130005086E-3</v>
      </c>
      <c r="R63" s="101"/>
      <c r="S63" s="15">
        <f t="shared" si="5"/>
        <v>55065</v>
      </c>
      <c r="T63" s="92">
        <f t="shared" si="6"/>
        <v>2.3072451130005086E-3</v>
      </c>
    </row>
    <row r="64" spans="1:26" ht="20.25" customHeight="1" thickBot="1" x14ac:dyDescent="0.35">
      <c r="A64" s="37" t="s">
        <v>28</v>
      </c>
      <c r="B64" s="102">
        <f>IF(B85=0,1,((B14-B85)/B85))</f>
        <v>1</v>
      </c>
      <c r="C64" s="102">
        <f t="shared" ref="C64:K64" si="8">IF(C14=0,0,((C14-C85)/C85))</f>
        <v>0</v>
      </c>
      <c r="D64" s="102">
        <f t="shared" si="8"/>
        <v>0</v>
      </c>
      <c r="E64" s="102">
        <f t="shared" si="8"/>
        <v>0</v>
      </c>
      <c r="F64" s="102">
        <f t="shared" si="8"/>
        <v>0</v>
      </c>
      <c r="G64" s="102">
        <f t="shared" si="8"/>
        <v>0</v>
      </c>
      <c r="H64" s="102">
        <f t="shared" si="8"/>
        <v>8.6956521739130432E-2</v>
      </c>
      <c r="I64" s="102">
        <f t="shared" si="8"/>
        <v>-8.8235294117647065E-2</v>
      </c>
      <c r="J64" s="102">
        <f t="shared" si="8"/>
        <v>0</v>
      </c>
      <c r="K64" s="102">
        <f t="shared" si="8"/>
        <v>0</v>
      </c>
      <c r="L64" s="102">
        <f>IF(L85=0,0,((L14-L85)/L85))</f>
        <v>0</v>
      </c>
      <c r="M64" s="102">
        <f>IF(M14=0,0,((M14-M85)/M85))</f>
        <v>0</v>
      </c>
      <c r="N64" s="102">
        <f>IF(N14=0,0,((N14-N85)/N85))</f>
        <v>0</v>
      </c>
      <c r="O64" s="102">
        <f>IF(O14=0,0,((O14-O85)/O85))</f>
        <v>7.6923076923076927E-2</v>
      </c>
      <c r="P64" s="103">
        <f>IF(P14=0,0,((P14-P85)/P85))</f>
        <v>0</v>
      </c>
      <c r="Q64" s="104">
        <f>IF(Q14=0,0,((Q14-Q85)/Q85))</f>
        <v>0</v>
      </c>
      <c r="R64" s="105"/>
      <c r="S64" s="15">
        <f t="shared" si="5"/>
        <v>-2302</v>
      </c>
      <c r="T64" s="92">
        <f t="shared" si="6"/>
        <v>0</v>
      </c>
    </row>
    <row r="65" spans="1:26" ht="20.25" customHeight="1" x14ac:dyDescent="0.3">
      <c r="A65" s="42" t="s">
        <v>29</v>
      </c>
      <c r="B65" s="106" t="s">
        <v>30</v>
      </c>
      <c r="C65" s="107">
        <f>(C15-C86)/C86</f>
        <v>-7.6335877862595417E-3</v>
      </c>
      <c r="D65" s="108" t="s">
        <v>31</v>
      </c>
      <c r="E65" s="109">
        <f>(E15-E86)/E86</f>
        <v>-1.8575851393188853E-3</v>
      </c>
      <c r="F65" s="108" t="s">
        <v>32</v>
      </c>
      <c r="G65" s="109">
        <f>(G15-G86)/G86</f>
        <v>0.02</v>
      </c>
      <c r="H65" s="108" t="s">
        <v>33</v>
      </c>
      <c r="I65" s="109">
        <f>(I15-I86)/I86</f>
        <v>4.1666666666666666E-3</v>
      </c>
      <c r="J65" s="108" t="s">
        <v>34</v>
      </c>
      <c r="K65" s="108"/>
      <c r="L65" s="109">
        <f>(L15-L86)/L86</f>
        <v>-2.9411764705882353E-2</v>
      </c>
      <c r="M65" s="108" t="s">
        <v>35</v>
      </c>
      <c r="N65" s="110"/>
      <c r="O65" s="111">
        <f>(O15-O87)/O87</f>
        <v>1.4714285714285715</v>
      </c>
      <c r="P65" s="108" t="s">
        <v>36</v>
      </c>
      <c r="Q65" s="109">
        <f>(Q15-Q86)/Q86</f>
        <v>2.9069767441860465E-3</v>
      </c>
      <c r="R65" s="46"/>
      <c r="S65" s="15">
        <f>Q15-Q87</f>
        <v>2415</v>
      </c>
      <c r="T65" s="92">
        <f t="shared" si="6"/>
        <v>2.9069767441860465E-3</v>
      </c>
    </row>
    <row r="66" spans="1:26" ht="20.25" customHeight="1" thickBot="1" x14ac:dyDescent="0.35">
      <c r="A66" s="42"/>
      <c r="B66" s="106"/>
      <c r="C66" s="112"/>
      <c r="D66" s="108"/>
      <c r="E66" s="108"/>
      <c r="F66" s="108"/>
      <c r="G66" s="108"/>
      <c r="H66" s="108"/>
      <c r="I66" s="108"/>
      <c r="J66" s="108"/>
      <c r="K66" s="108"/>
      <c r="L66" s="108"/>
      <c r="M66" s="108" t="s">
        <v>37</v>
      </c>
      <c r="N66" s="108"/>
      <c r="O66" s="109">
        <f>(O16-O87)/O87</f>
        <v>4.2857142857142858E-2</v>
      </c>
      <c r="P66" s="108" t="s">
        <v>36</v>
      </c>
      <c r="Q66" s="113"/>
      <c r="R66" s="46"/>
      <c r="S66" s="15"/>
      <c r="T66" s="92"/>
    </row>
    <row r="67" spans="1:26" ht="20.25" customHeight="1" thickBot="1" x14ac:dyDescent="0.35">
      <c r="A67" s="47" t="s">
        <v>40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5"/>
      <c r="N67" s="114"/>
      <c r="O67" s="114"/>
      <c r="P67" s="114"/>
      <c r="Q67" s="116">
        <f>IF(Q88=0,0,((Q17-Q88)/Q18))</f>
        <v>2.3364893375878363E-3</v>
      </c>
      <c r="R67" s="46"/>
      <c r="S67" s="15">
        <f t="shared" si="5"/>
        <v>341</v>
      </c>
      <c r="T67" s="92">
        <f t="shared" si="6"/>
        <v>2.3364893375878363E-3</v>
      </c>
    </row>
    <row r="68" spans="1:26" ht="20.25" customHeight="1" x14ac:dyDescent="0.3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9"/>
      <c r="N68" s="118"/>
      <c r="O68" s="118"/>
      <c r="P68" s="118"/>
      <c r="Q68" s="120"/>
      <c r="R68" s="46"/>
    </row>
    <row r="69" spans="1:26" ht="20.25" customHeight="1" x14ac:dyDescent="0.3">
      <c r="A69" s="12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6"/>
    </row>
    <row r="70" spans="1:26" ht="20.25" customHeight="1" x14ac:dyDescent="0.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</row>
    <row r="71" spans="1:26" ht="20.25" customHeight="1" x14ac:dyDescent="0.3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  <row r="72" spans="1:26" ht="21" customHeight="1" x14ac:dyDescent="0.35">
      <c r="A72" s="132" t="s">
        <v>0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1:26" ht="21" customHeight="1" x14ac:dyDescent="0.3">
      <c r="A73" s="133">
        <v>42278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</row>
    <row r="74" spans="1:26" ht="21" customHeight="1" x14ac:dyDescent="0.3">
      <c r="A74" s="134" t="s">
        <v>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1:26" ht="21" customHeight="1" x14ac:dyDescent="0.5">
      <c r="A75" s="2"/>
      <c r="B75" s="3"/>
      <c r="C75" s="3"/>
      <c r="D75" s="2"/>
      <c r="E75" s="3"/>
      <c r="F75" s="4"/>
      <c r="G75" s="4"/>
      <c r="H75" s="4"/>
      <c r="I75" s="4"/>
      <c r="J75" s="4"/>
      <c r="K75" s="4"/>
      <c r="L75" s="4"/>
      <c r="M75" s="3"/>
      <c r="N75" s="3"/>
      <c r="O75" s="3"/>
      <c r="P75" s="2"/>
      <c r="Q75" s="2"/>
    </row>
    <row r="76" spans="1:26" ht="21" customHeight="1" x14ac:dyDescent="0.4">
      <c r="A76" s="2"/>
      <c r="B76" s="5" t="s">
        <v>2</v>
      </c>
      <c r="C76" s="6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2"/>
    </row>
    <row r="77" spans="1:26" ht="19.5" customHeight="1" x14ac:dyDescent="0.3">
      <c r="A77" s="7"/>
      <c r="B77" s="8">
        <v>1</v>
      </c>
      <c r="C77" s="8">
        <v>3</v>
      </c>
      <c r="D77" s="8">
        <v>5</v>
      </c>
      <c r="E77" s="8">
        <v>7</v>
      </c>
      <c r="F77" s="8">
        <v>9</v>
      </c>
      <c r="G77" s="8">
        <v>11</v>
      </c>
      <c r="H77" s="8">
        <v>29</v>
      </c>
      <c r="I77" s="8">
        <v>13</v>
      </c>
      <c r="J77" s="8">
        <v>15</v>
      </c>
      <c r="K77" s="8">
        <v>17</v>
      </c>
      <c r="L77" s="8">
        <v>19</v>
      </c>
      <c r="M77" s="8">
        <v>21</v>
      </c>
      <c r="N77" s="8">
        <v>23</v>
      </c>
      <c r="O77" s="8">
        <v>25</v>
      </c>
      <c r="P77" s="8">
        <v>27</v>
      </c>
      <c r="Q77" s="9" t="s">
        <v>3</v>
      </c>
      <c r="R77" s="10" t="s">
        <v>4</v>
      </c>
    </row>
    <row r="78" spans="1:26" ht="19.5" customHeight="1" x14ac:dyDescent="0.3">
      <c r="A78" s="11"/>
      <c r="B78" s="12" t="s">
        <v>5</v>
      </c>
      <c r="C78" s="13" t="s">
        <v>6</v>
      </c>
      <c r="D78" s="13" t="s">
        <v>7</v>
      </c>
      <c r="E78" s="13" t="s">
        <v>8</v>
      </c>
      <c r="F78" s="13" t="s">
        <v>9</v>
      </c>
      <c r="G78" s="13" t="s">
        <v>10</v>
      </c>
      <c r="H78" s="13" t="s">
        <v>11</v>
      </c>
      <c r="I78" s="13" t="s">
        <v>12</v>
      </c>
      <c r="J78" s="13" t="s">
        <v>13</v>
      </c>
      <c r="K78" s="13" t="s">
        <v>14</v>
      </c>
      <c r="L78" s="13" t="s">
        <v>15</v>
      </c>
      <c r="M78" s="13" t="s">
        <v>16</v>
      </c>
      <c r="N78" s="13" t="s">
        <v>17</v>
      </c>
      <c r="O78" s="13" t="s">
        <v>18</v>
      </c>
      <c r="P78" s="13" t="s">
        <v>19</v>
      </c>
      <c r="Q78" s="14" t="s">
        <v>20</v>
      </c>
      <c r="R78" s="12" t="s">
        <v>21</v>
      </c>
    </row>
    <row r="79" spans="1:26" ht="19.5" customHeight="1" x14ac:dyDescent="0.3">
      <c r="A79" s="17" t="s">
        <v>22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20"/>
      <c r="R79" s="21"/>
      <c r="S79" s="15"/>
      <c r="T79" s="16"/>
      <c r="U79" s="16"/>
      <c r="V79" s="16"/>
      <c r="W79" s="16"/>
      <c r="X79" s="16"/>
      <c r="Y79" s="16"/>
      <c r="Z79" s="16"/>
    </row>
    <row r="80" spans="1:26" ht="19.5" customHeight="1" x14ac:dyDescent="0.3">
      <c r="A80" s="22" t="s">
        <v>23</v>
      </c>
      <c r="B80" s="23">
        <v>296</v>
      </c>
      <c r="C80" s="23">
        <v>458</v>
      </c>
      <c r="D80" s="23">
        <v>524</v>
      </c>
      <c r="E80" s="23">
        <v>228</v>
      </c>
      <c r="F80" s="23">
        <v>145</v>
      </c>
      <c r="G80" s="23">
        <v>44</v>
      </c>
      <c r="H80" s="23">
        <v>44</v>
      </c>
      <c r="I80" s="23">
        <v>18285</v>
      </c>
      <c r="J80" s="23">
        <v>618</v>
      </c>
      <c r="K80" s="23">
        <v>380</v>
      </c>
      <c r="L80" s="23">
        <v>4256</v>
      </c>
      <c r="M80" s="23">
        <v>1408</v>
      </c>
      <c r="N80" s="23">
        <v>213</v>
      </c>
      <c r="O80" s="23">
        <v>864</v>
      </c>
      <c r="P80" s="24">
        <v>661</v>
      </c>
      <c r="Q80" s="25">
        <f t="shared" ref="Q80:Q85" si="9">SUM(B80:P80)</f>
        <v>28424</v>
      </c>
      <c r="R80" s="26">
        <f>Q80/Q84</f>
        <v>0.51638689048760988</v>
      </c>
      <c r="S80" s="15"/>
      <c r="T80" s="16"/>
      <c r="U80" s="16"/>
      <c r="V80" s="16"/>
      <c r="W80" s="16"/>
      <c r="X80" s="16"/>
      <c r="Y80" s="16"/>
      <c r="Z80" s="16"/>
    </row>
    <row r="81" spans="1:26" ht="19.5" customHeight="1" x14ac:dyDescent="0.3">
      <c r="A81" s="22" t="s">
        <v>24</v>
      </c>
      <c r="B81" s="23"/>
      <c r="C81" s="23">
        <v>644</v>
      </c>
      <c r="D81" s="23"/>
      <c r="E81" s="23">
        <v>246</v>
      </c>
      <c r="F81" s="23">
        <v>124</v>
      </c>
      <c r="G81" s="23">
        <v>11</v>
      </c>
      <c r="H81" s="23"/>
      <c r="I81" s="23">
        <v>3164</v>
      </c>
      <c r="J81" s="23"/>
      <c r="K81" s="23"/>
      <c r="L81" s="23"/>
      <c r="M81" s="23">
        <v>1243</v>
      </c>
      <c r="N81" s="23"/>
      <c r="O81" s="23"/>
      <c r="P81" s="24"/>
      <c r="Q81" s="25">
        <f t="shared" si="9"/>
        <v>5432</v>
      </c>
      <c r="R81" s="26">
        <f>Q81/Q84</f>
        <v>9.8684688612746166E-2</v>
      </c>
      <c r="S81" s="15"/>
      <c r="T81" s="16"/>
      <c r="U81" s="16"/>
      <c r="V81" s="16"/>
      <c r="W81" s="16"/>
      <c r="X81" s="16"/>
      <c r="Y81" s="16"/>
      <c r="Z81" s="16"/>
    </row>
    <row r="82" spans="1:26" ht="19.5" customHeight="1" x14ac:dyDescent="0.3">
      <c r="A82" s="27" t="s">
        <v>25</v>
      </c>
      <c r="B82" s="23">
        <v>93</v>
      </c>
      <c r="C82" s="23"/>
      <c r="D82" s="23">
        <v>223</v>
      </c>
      <c r="E82" s="23"/>
      <c r="F82" s="23"/>
      <c r="G82" s="23"/>
      <c r="H82" s="23">
        <v>52</v>
      </c>
      <c r="I82" s="23">
        <v>3267</v>
      </c>
      <c r="J82" s="23">
        <v>997</v>
      </c>
      <c r="K82" s="23">
        <v>283</v>
      </c>
      <c r="L82" s="23">
        <v>2447</v>
      </c>
      <c r="M82" s="23"/>
      <c r="N82" s="23">
        <v>388</v>
      </c>
      <c r="O82" s="23">
        <v>1036</v>
      </c>
      <c r="P82" s="24">
        <v>896</v>
      </c>
      <c r="Q82" s="25">
        <f t="shared" si="9"/>
        <v>9682</v>
      </c>
      <c r="R82" s="26">
        <f>Q82/Q84</f>
        <v>0.1758956471186687</v>
      </c>
      <c r="S82" s="15"/>
      <c r="T82" s="16"/>
      <c r="U82" s="16"/>
      <c r="V82" s="16"/>
      <c r="W82" s="16"/>
      <c r="X82" s="16"/>
      <c r="Y82" s="16"/>
      <c r="Z82" s="16"/>
    </row>
    <row r="83" spans="1:26" ht="19.5" customHeight="1" thickBot="1" x14ac:dyDescent="0.35">
      <c r="A83" s="27" t="s">
        <v>26</v>
      </c>
      <c r="B83" s="28"/>
      <c r="C83" s="28"/>
      <c r="D83" s="28"/>
      <c r="E83" s="28"/>
      <c r="F83" s="28"/>
      <c r="G83" s="28"/>
      <c r="H83" s="28"/>
      <c r="I83" s="28">
        <v>9684</v>
      </c>
      <c r="J83" s="28"/>
      <c r="K83" s="28"/>
      <c r="L83" s="28">
        <v>1822</v>
      </c>
      <c r="M83" s="28"/>
      <c r="N83" s="28"/>
      <c r="O83" s="28"/>
      <c r="P83" s="29"/>
      <c r="Q83" s="30">
        <f t="shared" si="9"/>
        <v>11506</v>
      </c>
      <c r="R83" s="31">
        <f>Q83/Q84</f>
        <v>0.20903277378097521</v>
      </c>
      <c r="S83" s="15"/>
      <c r="T83" s="16"/>
      <c r="U83" s="16"/>
      <c r="V83" s="16"/>
      <c r="W83" s="16"/>
      <c r="X83" s="16"/>
      <c r="Y83" s="16"/>
      <c r="Z83" s="16"/>
    </row>
    <row r="84" spans="1:26" ht="19.5" customHeight="1" thickTop="1" x14ac:dyDescent="0.3">
      <c r="A84" s="32" t="s">
        <v>27</v>
      </c>
      <c r="B84" s="33">
        <f>SUM(B80:B83)</f>
        <v>389</v>
      </c>
      <c r="C84" s="33">
        <f t="shared" ref="C84:P84" si="10">SUM(C80:C83)</f>
        <v>1102</v>
      </c>
      <c r="D84" s="33">
        <f t="shared" si="10"/>
        <v>747</v>
      </c>
      <c r="E84" s="33">
        <f t="shared" si="10"/>
        <v>474</v>
      </c>
      <c r="F84" s="33">
        <f t="shared" si="10"/>
        <v>269</v>
      </c>
      <c r="G84" s="33">
        <f t="shared" si="10"/>
        <v>55</v>
      </c>
      <c r="H84" s="33">
        <f t="shared" si="10"/>
        <v>96</v>
      </c>
      <c r="I84" s="33">
        <f t="shared" si="10"/>
        <v>34400</v>
      </c>
      <c r="J84" s="33">
        <f t="shared" si="10"/>
        <v>1615</v>
      </c>
      <c r="K84" s="33">
        <f t="shared" si="10"/>
        <v>663</v>
      </c>
      <c r="L84" s="33">
        <f t="shared" si="10"/>
        <v>8525</v>
      </c>
      <c r="M84" s="33">
        <f t="shared" si="10"/>
        <v>2651</v>
      </c>
      <c r="N84" s="33">
        <f t="shared" si="10"/>
        <v>601</v>
      </c>
      <c r="O84" s="33">
        <f t="shared" si="10"/>
        <v>1900</v>
      </c>
      <c r="P84" s="34">
        <f t="shared" si="10"/>
        <v>1557</v>
      </c>
      <c r="Q84" s="35">
        <f t="shared" si="9"/>
        <v>55044</v>
      </c>
      <c r="R84" s="36">
        <f>SUM(R80:R83)</f>
        <v>0.99999999999999989</v>
      </c>
      <c r="S84" s="15"/>
      <c r="T84" s="16"/>
      <c r="U84" s="16"/>
      <c r="V84" s="16"/>
      <c r="W84" s="16"/>
      <c r="X84" s="16"/>
      <c r="Y84" s="16"/>
      <c r="Z84" s="16"/>
    </row>
    <row r="85" spans="1:26" ht="19.5" customHeight="1" thickBot="1" x14ac:dyDescent="0.35">
      <c r="A85" s="37" t="s">
        <v>28</v>
      </c>
      <c r="B85" s="38"/>
      <c r="C85" s="38"/>
      <c r="D85" s="38">
        <v>5</v>
      </c>
      <c r="E85" s="38"/>
      <c r="F85" s="38"/>
      <c r="G85" s="38"/>
      <c r="H85" s="38">
        <v>23</v>
      </c>
      <c r="I85" s="38">
        <v>34</v>
      </c>
      <c r="J85" s="38">
        <v>14</v>
      </c>
      <c r="K85" s="38"/>
      <c r="L85" s="38">
        <v>2</v>
      </c>
      <c r="M85" s="38">
        <v>5</v>
      </c>
      <c r="N85" s="38"/>
      <c r="O85" s="38">
        <v>13</v>
      </c>
      <c r="P85" s="39">
        <v>10</v>
      </c>
      <c r="Q85" s="40">
        <f t="shared" si="9"/>
        <v>106</v>
      </c>
      <c r="R85" s="41"/>
      <c r="S85" s="15"/>
      <c r="T85" s="16"/>
      <c r="U85" s="16"/>
      <c r="V85" s="16"/>
      <c r="W85" s="16"/>
      <c r="X85" s="16"/>
      <c r="Y85" s="16"/>
      <c r="Z85" s="16"/>
    </row>
    <row r="86" spans="1:26" ht="19.5" customHeight="1" x14ac:dyDescent="0.3">
      <c r="A86" s="42" t="s">
        <v>29</v>
      </c>
      <c r="B86" s="43" t="s">
        <v>30</v>
      </c>
      <c r="C86" s="44">
        <v>131</v>
      </c>
      <c r="D86" s="45" t="s">
        <v>31</v>
      </c>
      <c r="E86" s="45">
        <v>1615</v>
      </c>
      <c r="F86" s="45" t="s">
        <v>32</v>
      </c>
      <c r="G86" s="45">
        <v>150</v>
      </c>
      <c r="H86" s="45" t="s">
        <v>33</v>
      </c>
      <c r="I86" s="45">
        <v>240</v>
      </c>
      <c r="J86" s="45" t="s">
        <v>34</v>
      </c>
      <c r="K86" s="45"/>
      <c r="L86" s="45">
        <v>34</v>
      </c>
      <c r="M86" s="45" t="s">
        <v>35</v>
      </c>
      <c r="N86" s="46"/>
      <c r="O86" s="43">
        <v>168</v>
      </c>
      <c r="P86" s="45" t="s">
        <v>36</v>
      </c>
      <c r="Q86" s="45">
        <f>C86+E86+G86+I86+L86+O86+O87</f>
        <v>2408</v>
      </c>
      <c r="R86" s="16"/>
      <c r="S86" s="15"/>
      <c r="T86" s="16"/>
      <c r="U86" s="16"/>
      <c r="V86" s="16"/>
      <c r="W86" s="16"/>
      <c r="X86" s="16"/>
      <c r="Y86" s="16"/>
      <c r="Z86" s="16"/>
    </row>
    <row r="87" spans="1:26" ht="19.5" customHeight="1" x14ac:dyDescent="0.3">
      <c r="A87" s="42"/>
      <c r="B87" s="43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 t="s">
        <v>37</v>
      </c>
      <c r="N87" s="45"/>
      <c r="O87" s="45">
        <v>70</v>
      </c>
      <c r="P87" s="45" t="s">
        <v>36</v>
      </c>
      <c r="Q87" s="45"/>
      <c r="R87" s="16"/>
      <c r="S87" s="15"/>
      <c r="T87" s="16"/>
      <c r="U87" s="16"/>
      <c r="V87" s="16"/>
      <c r="W87" s="16"/>
      <c r="X87" s="16"/>
      <c r="Y87" s="16"/>
      <c r="Z87" s="16"/>
    </row>
    <row r="88" spans="1:26" ht="19.5" customHeight="1" x14ac:dyDescent="0.3">
      <c r="A88" s="47" t="s">
        <v>38</v>
      </c>
      <c r="B88" s="45"/>
      <c r="C88" s="45"/>
      <c r="D88" s="45"/>
      <c r="E88" s="45"/>
      <c r="F88" s="45"/>
      <c r="G88" s="45"/>
      <c r="H88" s="45"/>
      <c r="I88" s="48"/>
      <c r="J88" s="45"/>
      <c r="K88" s="45"/>
      <c r="L88" s="45"/>
      <c r="M88" s="45"/>
      <c r="N88" s="45"/>
      <c r="O88" s="45"/>
      <c r="P88" s="45"/>
      <c r="Q88" s="49">
        <f>Q84+Q85+Q86</f>
        <v>57558</v>
      </c>
      <c r="R88" s="16"/>
      <c r="S88" s="15"/>
      <c r="T88" s="16"/>
      <c r="U88" s="16"/>
      <c r="V88" s="16"/>
      <c r="W88" s="16"/>
      <c r="X88" s="16"/>
      <c r="Y88" s="16"/>
      <c r="Z88" s="16"/>
    </row>
    <row r="89" spans="1:26" ht="20.25" customHeight="1" thickBot="1" x14ac:dyDescent="0.35">
      <c r="A89" s="50" t="s">
        <v>39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2">
        <v>57351</v>
      </c>
      <c r="R89" s="16"/>
    </row>
    <row r="90" spans="1:26" ht="20.25" customHeight="1" thickBot="1" x14ac:dyDescent="0.35">
      <c r="A90" s="47" t="s">
        <v>40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3">
        <f>Q88-Q89</f>
        <v>207</v>
      </c>
      <c r="R90" s="16"/>
    </row>
    <row r="91" spans="1:26" ht="20.25" customHeight="1" x14ac:dyDescent="0.3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5"/>
    </row>
    <row r="92" spans="1:26" ht="20.25" customHeight="1" x14ac:dyDescent="0.3">
      <c r="A92" s="126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2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26" ht="20.25" customHeight="1" x14ac:dyDescent="0.3">
      <c r="A94" s="1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26" x14ac:dyDescent="0.3">
      <c r="A95" s="1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</sheetData>
  <mergeCells count="20">
    <mergeCell ref="B36:D36"/>
    <mergeCell ref="A1:R1"/>
    <mergeCell ref="A2:R2"/>
    <mergeCell ref="A3:R3"/>
    <mergeCell ref="A27:R27"/>
    <mergeCell ref="B29:D29"/>
    <mergeCell ref="B30:D30"/>
    <mergeCell ref="B31:D31"/>
    <mergeCell ref="B32:D32"/>
    <mergeCell ref="B33:D33"/>
    <mergeCell ref="B34:D34"/>
    <mergeCell ref="B35:D35"/>
    <mergeCell ref="A73:R73"/>
    <mergeCell ref="A74:R74"/>
    <mergeCell ref="B37:D37"/>
    <mergeCell ref="A49:R49"/>
    <mergeCell ref="A50:R50"/>
    <mergeCell ref="A51:R51"/>
    <mergeCell ref="A52:R52"/>
    <mergeCell ref="A72:R72"/>
  </mergeCells>
  <pageMargins left="0.25" right="0.25" top="0.75" bottom="0.75" header="0.3" footer="0.3"/>
  <pageSetup scale="50" orientation="landscape" r:id="rId1"/>
  <headerFooter alignWithMargins="0">
    <oddFooter>&amp;L&amp;Z&amp;F</oddFooter>
  </headerFooter>
  <rowBreaks count="2" manualBreakCount="2">
    <brk id="48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zoomScale="50" zoomScaleNormal="50" zoomScaleSheetLayoutView="75" workbookViewId="0">
      <selection activeCell="Q10" sqref="Q10:Q12"/>
    </sheetView>
  </sheetViews>
  <sheetFormatPr defaultRowHeight="15.6" x14ac:dyDescent="0.3"/>
  <cols>
    <col min="1" max="1" width="30.08203125" customWidth="1"/>
    <col min="2" max="5" width="9.75" customWidth="1"/>
    <col min="6" max="6" width="10.58203125" customWidth="1"/>
    <col min="7" max="18" width="9.75" customWidth="1"/>
    <col min="19" max="19" width="10.4140625" style="1" bestFit="1" customWidth="1"/>
  </cols>
  <sheetData>
    <row r="1" spans="1:26" ht="21" customHeight="1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6" ht="21" customHeight="1" x14ac:dyDescent="0.3">
      <c r="A2" s="133">
        <v>42339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6" ht="21" customHeight="1" x14ac:dyDescent="0.3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26" ht="21" customHeight="1" x14ac:dyDescent="0.5">
      <c r="A4" s="2"/>
      <c r="B4" s="3"/>
      <c r="C4" s="3"/>
      <c r="D4" s="2"/>
      <c r="E4" s="3"/>
      <c r="F4" s="4"/>
      <c r="G4" s="4"/>
      <c r="H4" s="4"/>
      <c r="I4" s="4"/>
      <c r="J4" s="4"/>
      <c r="K4" s="4"/>
      <c r="L4" s="4"/>
      <c r="M4" s="3"/>
      <c r="N4" s="3"/>
      <c r="O4" s="3"/>
      <c r="P4" s="2"/>
      <c r="Q4" s="2"/>
    </row>
    <row r="5" spans="1:26" ht="19.5" customHeight="1" x14ac:dyDescent="0.4">
      <c r="A5" s="2"/>
      <c r="B5" s="5" t="s">
        <v>2</v>
      </c>
      <c r="C5" s="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</row>
    <row r="6" spans="1:26" ht="19.5" customHeight="1" x14ac:dyDescent="0.3">
      <c r="A6" s="7"/>
      <c r="B6" s="8">
        <v>1</v>
      </c>
      <c r="C6" s="8">
        <v>3</v>
      </c>
      <c r="D6" s="8">
        <v>5</v>
      </c>
      <c r="E6" s="8">
        <v>7</v>
      </c>
      <c r="F6" s="8">
        <v>9</v>
      </c>
      <c r="G6" s="8">
        <v>11</v>
      </c>
      <c r="H6" s="8">
        <v>29</v>
      </c>
      <c r="I6" s="8">
        <v>13</v>
      </c>
      <c r="J6" s="8">
        <v>15</v>
      </c>
      <c r="K6" s="8">
        <v>17</v>
      </c>
      <c r="L6" s="8">
        <v>19</v>
      </c>
      <c r="M6" s="8">
        <v>21</v>
      </c>
      <c r="N6" s="8">
        <v>23</v>
      </c>
      <c r="O6" s="8">
        <v>25</v>
      </c>
      <c r="P6" s="8">
        <v>27</v>
      </c>
      <c r="Q6" s="9" t="s">
        <v>3</v>
      </c>
      <c r="R6" s="10" t="s">
        <v>4</v>
      </c>
    </row>
    <row r="7" spans="1:26" ht="19.5" customHeight="1" x14ac:dyDescent="0.3">
      <c r="A7" s="11"/>
      <c r="B7" s="12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4" t="s">
        <v>20</v>
      </c>
      <c r="R7" s="12" t="s">
        <v>21</v>
      </c>
      <c r="S7" s="15"/>
      <c r="T7" s="16"/>
      <c r="U7" s="16"/>
      <c r="V7" s="16"/>
      <c r="W7" s="16"/>
      <c r="X7" s="16"/>
      <c r="Y7" s="16"/>
      <c r="Z7" s="16"/>
    </row>
    <row r="8" spans="1:26" ht="19.5" customHeight="1" x14ac:dyDescent="0.3">
      <c r="A8" s="17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20"/>
      <c r="R8" s="21"/>
      <c r="S8" s="15"/>
      <c r="T8" s="16"/>
      <c r="U8" s="16"/>
      <c r="V8" s="16"/>
      <c r="W8" s="16"/>
      <c r="X8" s="16"/>
      <c r="Y8" s="16"/>
      <c r="Z8" s="16"/>
    </row>
    <row r="9" spans="1:26" ht="19.5" customHeight="1" x14ac:dyDescent="0.3">
      <c r="A9" s="22" t="s">
        <v>23</v>
      </c>
      <c r="B9" s="23">
        <v>294</v>
      </c>
      <c r="C9" s="23">
        <v>470</v>
      </c>
      <c r="D9" s="23">
        <v>525</v>
      </c>
      <c r="E9" s="23">
        <v>226</v>
      </c>
      <c r="F9" s="23">
        <v>145</v>
      </c>
      <c r="G9" s="23">
        <v>44</v>
      </c>
      <c r="H9" s="23">
        <v>43</v>
      </c>
      <c r="I9" s="23">
        <v>18424</v>
      </c>
      <c r="J9" s="23">
        <v>622</v>
      </c>
      <c r="K9" s="23">
        <v>381</v>
      </c>
      <c r="L9" s="23">
        <v>4267</v>
      </c>
      <c r="M9" s="23">
        <v>1410</v>
      </c>
      <c r="N9" s="23">
        <v>216</v>
      </c>
      <c r="O9" s="23">
        <v>865</v>
      </c>
      <c r="P9" s="24">
        <v>663</v>
      </c>
      <c r="Q9" s="25">
        <f t="shared" ref="Q9:Q14" si="0">SUM(B9:P9)</f>
        <v>28595</v>
      </c>
      <c r="R9" s="26">
        <f>Q9/Q13</f>
        <v>0.5181380010147133</v>
      </c>
      <c r="S9" s="15"/>
      <c r="T9" s="16"/>
      <c r="U9" s="16"/>
      <c r="V9" s="16"/>
      <c r="W9" s="16"/>
      <c r="X9" s="16"/>
      <c r="Y9" s="16"/>
      <c r="Z9" s="16"/>
    </row>
    <row r="10" spans="1:26" ht="19.5" customHeight="1" x14ac:dyDescent="0.3">
      <c r="A10" s="22" t="s">
        <v>24</v>
      </c>
      <c r="B10" s="23"/>
      <c r="C10" s="23">
        <v>641</v>
      </c>
      <c r="D10" s="23"/>
      <c r="E10" s="23">
        <v>250</v>
      </c>
      <c r="F10" s="23">
        <v>122</v>
      </c>
      <c r="G10" s="23">
        <v>10</v>
      </c>
      <c r="H10" s="23"/>
      <c r="I10" s="23">
        <v>3120</v>
      </c>
      <c r="J10" s="23"/>
      <c r="K10" s="23"/>
      <c r="L10" s="23"/>
      <c r="M10" s="23">
        <v>1250</v>
      </c>
      <c r="N10" s="23"/>
      <c r="O10" s="23"/>
      <c r="P10" s="24"/>
      <c r="Q10" s="25">
        <f t="shared" si="0"/>
        <v>5393</v>
      </c>
      <c r="R10" s="26">
        <f>Q10/Q13</f>
        <v>9.772051895339566E-2</v>
      </c>
      <c r="S10" s="15"/>
      <c r="T10" s="16"/>
      <c r="U10" s="16"/>
      <c r="V10" s="16"/>
      <c r="W10" s="16"/>
      <c r="X10" s="16"/>
      <c r="Y10" s="16"/>
      <c r="Z10" s="16"/>
    </row>
    <row r="11" spans="1:26" ht="19.5" customHeight="1" x14ac:dyDescent="0.3">
      <c r="A11" s="27" t="s">
        <v>25</v>
      </c>
      <c r="B11" s="23">
        <v>97</v>
      </c>
      <c r="C11" s="23"/>
      <c r="D11" s="23">
        <v>234</v>
      </c>
      <c r="E11" s="23"/>
      <c r="F11" s="23"/>
      <c r="G11" s="23"/>
      <c r="H11" s="23">
        <v>46</v>
      </c>
      <c r="I11" s="23">
        <v>3330</v>
      </c>
      <c r="J11" s="23">
        <v>1010</v>
      </c>
      <c r="K11" s="23">
        <v>286</v>
      </c>
      <c r="L11" s="23">
        <v>2448</v>
      </c>
      <c r="M11" s="23"/>
      <c r="N11" s="23">
        <v>392</v>
      </c>
      <c r="O11" s="23">
        <v>1016</v>
      </c>
      <c r="P11" s="24">
        <v>895</v>
      </c>
      <c r="Q11" s="25">
        <f t="shared" si="0"/>
        <v>9754</v>
      </c>
      <c r="R11" s="26">
        <f>Q11/Q13</f>
        <v>0.17674132057693701</v>
      </c>
      <c r="S11" s="15"/>
      <c r="T11" s="16"/>
      <c r="U11" s="16"/>
      <c r="V11" s="16"/>
      <c r="W11" s="16"/>
      <c r="X11" s="16"/>
      <c r="Y11" s="16"/>
      <c r="Z11" s="16"/>
    </row>
    <row r="12" spans="1:26" ht="19.5" customHeight="1" thickBot="1" x14ac:dyDescent="0.35">
      <c r="A12" s="27" t="s">
        <v>26</v>
      </c>
      <c r="B12" s="28"/>
      <c r="C12" s="28"/>
      <c r="D12" s="28"/>
      <c r="E12" s="28"/>
      <c r="F12" s="28"/>
      <c r="G12" s="28"/>
      <c r="H12" s="28"/>
      <c r="I12" s="28">
        <v>9641</v>
      </c>
      <c r="J12" s="28"/>
      <c r="K12" s="28"/>
      <c r="L12" s="28">
        <v>1805</v>
      </c>
      <c r="M12" s="28"/>
      <c r="N12" s="28"/>
      <c r="O12" s="28"/>
      <c r="P12" s="29"/>
      <c r="Q12" s="30">
        <f t="shared" si="0"/>
        <v>11446</v>
      </c>
      <c r="R12" s="31">
        <f>Q12/Q13</f>
        <v>0.20740015945495396</v>
      </c>
      <c r="S12" s="15"/>
      <c r="T12" s="16"/>
      <c r="U12" s="16"/>
      <c r="V12" s="16"/>
      <c r="W12" s="16"/>
      <c r="X12" s="16"/>
      <c r="Y12" s="16"/>
      <c r="Z12" s="16"/>
    </row>
    <row r="13" spans="1:26" ht="19.5" customHeight="1" thickTop="1" x14ac:dyDescent="0.3">
      <c r="A13" s="32" t="s">
        <v>27</v>
      </c>
      <c r="B13" s="33">
        <f>SUM(B9:B12)</f>
        <v>391</v>
      </c>
      <c r="C13" s="33">
        <f t="shared" ref="C13:P13" si="1">SUM(C9:C12)</f>
        <v>1111</v>
      </c>
      <c r="D13" s="33">
        <f t="shared" si="1"/>
        <v>759</v>
      </c>
      <c r="E13" s="33">
        <f t="shared" si="1"/>
        <v>476</v>
      </c>
      <c r="F13" s="33">
        <f t="shared" si="1"/>
        <v>267</v>
      </c>
      <c r="G13" s="33">
        <f t="shared" si="1"/>
        <v>54</v>
      </c>
      <c r="H13" s="33">
        <f t="shared" si="1"/>
        <v>89</v>
      </c>
      <c r="I13" s="33">
        <f t="shared" si="1"/>
        <v>34515</v>
      </c>
      <c r="J13" s="33">
        <f t="shared" si="1"/>
        <v>1632</v>
      </c>
      <c r="K13" s="33">
        <f t="shared" si="1"/>
        <v>667</v>
      </c>
      <c r="L13" s="33">
        <f t="shared" si="1"/>
        <v>8520</v>
      </c>
      <c r="M13" s="33">
        <f t="shared" si="1"/>
        <v>2660</v>
      </c>
      <c r="N13" s="33">
        <f t="shared" si="1"/>
        <v>608</v>
      </c>
      <c r="O13" s="33">
        <f t="shared" si="1"/>
        <v>1881</v>
      </c>
      <c r="P13" s="34">
        <f t="shared" si="1"/>
        <v>1558</v>
      </c>
      <c r="Q13" s="35">
        <f t="shared" si="0"/>
        <v>55188</v>
      </c>
      <c r="R13" s="36">
        <f>SUM(R9:R12)</f>
        <v>0.99999999999999989</v>
      </c>
      <c r="S13" s="15"/>
      <c r="T13" s="16"/>
      <c r="U13" s="16"/>
      <c r="V13" s="16"/>
      <c r="W13" s="16"/>
      <c r="X13" s="16"/>
      <c r="Y13" s="16"/>
      <c r="Z13" s="16"/>
    </row>
    <row r="14" spans="1:26" ht="19.5" customHeight="1" thickBot="1" x14ac:dyDescent="0.35">
      <c r="A14" s="37" t="s">
        <v>28</v>
      </c>
      <c r="B14" s="38"/>
      <c r="C14" s="38"/>
      <c r="D14" s="38">
        <v>5</v>
      </c>
      <c r="E14" s="38"/>
      <c r="F14" s="38"/>
      <c r="G14" s="38"/>
      <c r="H14" s="38">
        <v>25</v>
      </c>
      <c r="I14" s="38">
        <v>33</v>
      </c>
      <c r="J14" s="38">
        <v>15</v>
      </c>
      <c r="K14" s="38"/>
      <c r="L14" s="38">
        <v>1</v>
      </c>
      <c r="M14" s="38">
        <v>5</v>
      </c>
      <c r="N14" s="38"/>
      <c r="O14" s="38">
        <v>14</v>
      </c>
      <c r="P14" s="39">
        <v>10</v>
      </c>
      <c r="Q14" s="40">
        <f t="shared" si="0"/>
        <v>108</v>
      </c>
      <c r="R14" s="41"/>
      <c r="S14" s="15"/>
      <c r="T14" s="16"/>
      <c r="U14" s="16"/>
      <c r="V14" s="16"/>
      <c r="W14" s="16"/>
      <c r="X14" s="16"/>
      <c r="Y14" s="16"/>
      <c r="Z14" s="16"/>
    </row>
    <row r="15" spans="1:26" ht="19.5" customHeight="1" x14ac:dyDescent="0.3">
      <c r="A15" s="42" t="s">
        <v>29</v>
      </c>
      <c r="B15" s="43" t="s">
        <v>30</v>
      </c>
      <c r="C15" s="44">
        <v>130</v>
      </c>
      <c r="D15" s="45" t="s">
        <v>31</v>
      </c>
      <c r="E15" s="45">
        <v>1588</v>
      </c>
      <c r="F15" s="45" t="s">
        <v>32</v>
      </c>
      <c r="G15" s="45">
        <v>152</v>
      </c>
      <c r="H15" s="45" t="s">
        <v>33</v>
      </c>
      <c r="I15" s="45">
        <v>241</v>
      </c>
      <c r="J15" s="45" t="s">
        <v>34</v>
      </c>
      <c r="K15" s="45"/>
      <c r="L15" s="45">
        <v>36</v>
      </c>
      <c r="M15" s="45" t="s">
        <v>35</v>
      </c>
      <c r="N15" s="46"/>
      <c r="O15" s="43">
        <v>171</v>
      </c>
      <c r="P15" s="45" t="s">
        <v>36</v>
      </c>
      <c r="Q15" s="45">
        <f>C15+E15+G15+I15+L15+O15+O16</f>
        <v>2388</v>
      </c>
      <c r="R15" s="16"/>
      <c r="S15" s="15"/>
      <c r="T15" s="16"/>
      <c r="U15" s="16"/>
      <c r="V15" s="16"/>
      <c r="W15" s="16"/>
      <c r="X15" s="16"/>
      <c r="Y15" s="16"/>
      <c r="Z15" s="16"/>
    </row>
    <row r="16" spans="1:26" ht="19.5" customHeight="1" x14ac:dyDescent="0.3">
      <c r="A16" s="42"/>
      <c r="B16" s="4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 t="s">
        <v>37</v>
      </c>
      <c r="N16" s="45"/>
      <c r="O16" s="45">
        <v>70</v>
      </c>
      <c r="P16" s="45" t="s">
        <v>36</v>
      </c>
      <c r="Q16" s="45"/>
      <c r="R16" s="16"/>
      <c r="S16" s="15"/>
      <c r="T16" s="16"/>
      <c r="U16" s="16"/>
      <c r="V16" s="16"/>
      <c r="W16" s="16"/>
      <c r="X16" s="16"/>
      <c r="Y16" s="16"/>
      <c r="Z16" s="16"/>
    </row>
    <row r="17" spans="1:26" ht="19.5" customHeight="1" x14ac:dyDescent="0.3">
      <c r="A17" s="47" t="s">
        <v>38</v>
      </c>
      <c r="B17" s="45"/>
      <c r="C17" s="45"/>
      <c r="D17" s="45"/>
      <c r="E17" s="45"/>
      <c r="F17" s="45"/>
      <c r="G17" s="45"/>
      <c r="H17" s="45"/>
      <c r="I17" s="48"/>
      <c r="J17" s="45"/>
      <c r="K17" s="45"/>
      <c r="L17" s="45"/>
      <c r="M17" s="45"/>
      <c r="N17" s="45"/>
      <c r="O17" s="45"/>
      <c r="P17" s="45"/>
      <c r="Q17" s="49">
        <f>Q13+Q14+Q15</f>
        <v>57684</v>
      </c>
      <c r="R17" s="16"/>
      <c r="S17" s="15"/>
      <c r="T17" s="16"/>
      <c r="U17" s="16"/>
      <c r="V17" s="16"/>
      <c r="W17" s="16"/>
      <c r="X17" s="16"/>
      <c r="Y17" s="16"/>
      <c r="Z17" s="16"/>
    </row>
    <row r="18" spans="1:26" ht="19.5" customHeight="1" thickBot="1" x14ac:dyDescent="0.35">
      <c r="A18" s="50" t="s">
        <v>39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>
        <v>57692</v>
      </c>
      <c r="R18" s="16"/>
      <c r="S18" s="15"/>
      <c r="T18" s="16"/>
      <c r="U18" s="16"/>
      <c r="V18" s="16"/>
      <c r="W18" s="16"/>
      <c r="X18" s="16"/>
      <c r="Y18" s="16"/>
      <c r="Z18" s="16"/>
    </row>
    <row r="19" spans="1:26" ht="19.5" customHeight="1" thickBot="1" x14ac:dyDescent="0.35">
      <c r="A19" s="47" t="s">
        <v>40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3">
        <f>Q17-Q18</f>
        <v>-8</v>
      </c>
      <c r="R19" s="16"/>
      <c r="S19" s="15"/>
      <c r="T19" s="16"/>
      <c r="U19" s="16"/>
      <c r="V19" s="16"/>
      <c r="W19" s="16"/>
      <c r="X19" s="16"/>
      <c r="Y19" s="16"/>
      <c r="Z19" s="16"/>
    </row>
    <row r="20" spans="1:26" ht="19.5" customHeight="1" x14ac:dyDescent="0.3">
      <c r="A20" s="47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4"/>
      <c r="R20" s="16"/>
      <c r="S20" s="15"/>
      <c r="T20" s="16"/>
      <c r="U20" s="16"/>
      <c r="V20" s="16"/>
      <c r="W20" s="16"/>
      <c r="X20" s="16"/>
      <c r="Y20" s="16"/>
      <c r="Z20" s="16"/>
    </row>
    <row r="21" spans="1:26" ht="19.5" customHeight="1" x14ac:dyDescent="0.3">
      <c r="A21" s="4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4"/>
      <c r="R21" s="16"/>
      <c r="S21" s="15"/>
      <c r="T21" s="16"/>
      <c r="U21" s="16"/>
      <c r="V21" s="16"/>
      <c r="W21" s="16"/>
      <c r="X21" s="16"/>
      <c r="Y21" s="16"/>
      <c r="Z21" s="16"/>
    </row>
    <row r="22" spans="1:26" ht="19.5" customHeight="1" x14ac:dyDescent="0.3">
      <c r="A22" s="4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4"/>
      <c r="R22" s="16"/>
      <c r="S22" s="15"/>
      <c r="T22" s="16"/>
      <c r="U22" s="16"/>
      <c r="V22" s="16"/>
      <c r="W22" s="16"/>
      <c r="X22" s="16"/>
      <c r="Y22" s="16"/>
      <c r="Z22" s="16"/>
    </row>
    <row r="23" spans="1:26" ht="19.5" customHeight="1" x14ac:dyDescent="0.3">
      <c r="A23" s="4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4"/>
      <c r="R23" s="16"/>
      <c r="S23" s="15"/>
      <c r="T23" s="16"/>
      <c r="U23" s="16"/>
      <c r="V23" s="16"/>
      <c r="W23" s="16"/>
      <c r="X23" s="16"/>
      <c r="Y23" s="16"/>
      <c r="Z23" s="16"/>
    </row>
    <row r="24" spans="1:26" ht="19.5" customHeight="1" x14ac:dyDescent="0.3">
      <c r="A24" s="47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4"/>
      <c r="R24" s="16"/>
      <c r="S24" s="15"/>
      <c r="T24" s="16"/>
      <c r="U24" s="16"/>
      <c r="V24" s="16"/>
      <c r="W24" s="16"/>
      <c r="X24" s="16"/>
      <c r="Y24" s="16"/>
      <c r="Z24" s="16"/>
    </row>
    <row r="25" spans="1:26" ht="19.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4"/>
      <c r="R25" s="16"/>
      <c r="S25" s="15"/>
      <c r="T25" s="16"/>
      <c r="U25" s="16"/>
      <c r="V25" s="16"/>
      <c r="W25" s="16"/>
      <c r="X25" s="16"/>
      <c r="Y25" s="16"/>
      <c r="Z25" s="16"/>
    </row>
    <row r="26" spans="1:26" ht="19.5" customHeight="1" x14ac:dyDescent="0.3">
      <c r="A26" s="4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4"/>
      <c r="R26" s="16"/>
      <c r="S26" s="15"/>
      <c r="T26" s="16"/>
      <c r="U26" s="16"/>
      <c r="V26" s="16"/>
      <c r="W26" s="16"/>
      <c r="X26" s="16"/>
      <c r="Y26" s="16"/>
      <c r="Z26" s="16"/>
    </row>
    <row r="27" spans="1:26" ht="19.5" customHeight="1" x14ac:dyDescent="0.3">
      <c r="A27" s="135" t="s">
        <v>41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5"/>
      <c r="T27" s="16"/>
      <c r="U27" s="16"/>
      <c r="V27" s="16"/>
      <c r="W27" s="16"/>
      <c r="X27" s="16"/>
      <c r="Y27" s="16"/>
      <c r="Z27" s="16"/>
    </row>
    <row r="28" spans="1:26" ht="19.5" customHeight="1" x14ac:dyDescent="0.3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5"/>
      <c r="T28" s="16"/>
      <c r="U28" s="16"/>
      <c r="V28" s="16"/>
      <c r="W28" s="16"/>
      <c r="X28" s="16"/>
      <c r="Y28" s="16"/>
      <c r="Z28" s="16"/>
    </row>
    <row r="29" spans="1:26" ht="55.5" customHeight="1" x14ac:dyDescent="0.3">
      <c r="B29" s="136" t="s">
        <v>42</v>
      </c>
      <c r="C29" s="137"/>
      <c r="D29" s="137"/>
      <c r="E29" s="56" t="s">
        <v>43</v>
      </c>
      <c r="F29" s="57" t="s">
        <v>44</v>
      </c>
      <c r="G29" s="58" t="s">
        <v>45</v>
      </c>
      <c r="H29" s="58" t="s">
        <v>46</v>
      </c>
      <c r="I29" s="58" t="s">
        <v>47</v>
      </c>
      <c r="J29" s="59"/>
      <c r="K29" s="56" t="s">
        <v>23</v>
      </c>
      <c r="L29" s="58" t="s">
        <v>48</v>
      </c>
      <c r="M29" s="59"/>
      <c r="N29" s="60" t="s">
        <v>49</v>
      </c>
      <c r="O29" s="58" t="s">
        <v>50</v>
      </c>
      <c r="P29" s="51"/>
      <c r="Q29" s="54"/>
      <c r="R29" s="16"/>
      <c r="S29" s="15"/>
      <c r="T29" s="16"/>
      <c r="U29" s="16"/>
      <c r="V29" s="16"/>
      <c r="W29" s="16"/>
      <c r="X29" s="16"/>
      <c r="Y29" s="16"/>
      <c r="Z29" s="16"/>
    </row>
    <row r="30" spans="1:26" ht="19.5" customHeight="1" x14ac:dyDescent="0.3">
      <c r="B30" s="138" t="s">
        <v>51</v>
      </c>
      <c r="C30" s="139"/>
      <c r="D30" s="139"/>
      <c r="E30" s="61">
        <f>E10+M10</f>
        <v>1500</v>
      </c>
      <c r="F30" s="61"/>
      <c r="G30" s="62"/>
      <c r="H30" s="62">
        <f>SUM(E30:G30)</f>
        <v>1500</v>
      </c>
      <c r="I30" s="63">
        <f>(H30/H37)</f>
        <v>5.6405821080735531E-2</v>
      </c>
      <c r="J30" s="64"/>
      <c r="K30" s="65">
        <f>E9+M9</f>
        <v>1636</v>
      </c>
      <c r="L30" s="63">
        <f>K30/K37</f>
        <v>5.721279944046162E-2</v>
      </c>
      <c r="M30" s="64"/>
      <c r="N30" s="66">
        <f>H30+K30</f>
        <v>3136</v>
      </c>
      <c r="O30" s="67">
        <f>N30/N37</f>
        <v>5.6823947234906136E-2</v>
      </c>
      <c r="P30" s="51"/>
      <c r="Q30" s="54"/>
      <c r="R30" s="16"/>
      <c r="S30" s="15"/>
      <c r="T30" s="16"/>
      <c r="U30" s="16"/>
      <c r="V30" s="16"/>
      <c r="W30" s="16"/>
      <c r="X30" s="16"/>
      <c r="Y30" s="16"/>
      <c r="Z30" s="16"/>
    </row>
    <row r="31" spans="1:26" ht="19.5" customHeight="1" x14ac:dyDescent="0.3">
      <c r="B31" s="138" t="s">
        <v>52</v>
      </c>
      <c r="C31" s="139"/>
      <c r="D31" s="139"/>
      <c r="E31" s="61"/>
      <c r="F31" s="61">
        <f>H11+P11</f>
        <v>941</v>
      </c>
      <c r="G31" s="62"/>
      <c r="H31" s="62">
        <f t="shared" ref="H31:H37" si="2">SUM(E31:G31)</f>
        <v>941</v>
      </c>
      <c r="I31" s="63">
        <f>H31/H37</f>
        <v>3.5385251757981427E-2</v>
      </c>
      <c r="J31" s="64"/>
      <c r="K31" s="65">
        <f>H9+P9</f>
        <v>706</v>
      </c>
      <c r="L31" s="63">
        <f>K31/K37</f>
        <v>2.4689631054380136E-2</v>
      </c>
      <c r="M31" s="64"/>
      <c r="N31" s="66">
        <f t="shared" ref="N31:N36" si="3">H31+K31</f>
        <v>1647</v>
      </c>
      <c r="O31" s="68">
        <f>N31/N37</f>
        <v>2.9843444227005869E-2</v>
      </c>
      <c r="P31" s="51"/>
      <c r="Q31" s="54"/>
      <c r="R31" s="16"/>
      <c r="S31" s="15"/>
      <c r="T31" s="16"/>
      <c r="U31" s="16"/>
      <c r="V31" s="16"/>
      <c r="W31" s="16"/>
      <c r="X31" s="16"/>
      <c r="Y31" s="16"/>
      <c r="Z31" s="16"/>
    </row>
    <row r="32" spans="1:26" ht="19.5" customHeight="1" x14ac:dyDescent="0.3">
      <c r="B32" s="138" t="s">
        <v>53</v>
      </c>
      <c r="C32" s="139"/>
      <c r="D32" s="139"/>
      <c r="E32" s="61"/>
      <c r="F32" s="61">
        <f>B11+D11+J11+K11</f>
        <v>1627</v>
      </c>
      <c r="G32" s="62"/>
      <c r="H32" s="62">
        <f t="shared" si="2"/>
        <v>1627</v>
      </c>
      <c r="I32" s="63">
        <f>H32/H37</f>
        <v>6.1181513932237808E-2</v>
      </c>
      <c r="J32" s="64"/>
      <c r="K32" s="65">
        <f>B9+D9+J9+K9</f>
        <v>1822</v>
      </c>
      <c r="L32" s="63">
        <f>K32/K37</f>
        <v>6.3717433117677913E-2</v>
      </c>
      <c r="M32" s="64"/>
      <c r="N32" s="66">
        <f t="shared" si="3"/>
        <v>3449</v>
      </c>
      <c r="O32" s="68">
        <f>N32/N37</f>
        <v>6.2495470029716602E-2</v>
      </c>
      <c r="P32" s="51"/>
      <c r="Q32" s="54"/>
      <c r="R32" s="16"/>
      <c r="S32" s="15"/>
      <c r="T32" s="16"/>
      <c r="U32" s="16"/>
      <c r="V32" s="16"/>
      <c r="W32" s="16"/>
      <c r="X32" s="16"/>
      <c r="Y32" s="16"/>
      <c r="Z32" s="16"/>
    </row>
    <row r="33" spans="1:26" ht="19.5" customHeight="1" x14ac:dyDescent="0.3">
      <c r="B33" s="138" t="s">
        <v>54</v>
      </c>
      <c r="C33" s="139"/>
      <c r="D33" s="139"/>
      <c r="E33" s="61">
        <f>C10+F10+G10</f>
        <v>773</v>
      </c>
      <c r="F33" s="61"/>
      <c r="G33" s="62"/>
      <c r="H33" s="62">
        <f t="shared" si="2"/>
        <v>773</v>
      </c>
      <c r="I33" s="63">
        <f>H33/H37</f>
        <v>2.9067799796939044E-2</v>
      </c>
      <c r="J33" s="64"/>
      <c r="K33" s="65">
        <f>C9+F9+G9</f>
        <v>659</v>
      </c>
      <c r="L33" s="63">
        <f>K33/K37</f>
        <v>2.3045987060674945E-2</v>
      </c>
      <c r="M33" s="64"/>
      <c r="N33" s="66">
        <f t="shared" si="3"/>
        <v>1432</v>
      </c>
      <c r="O33" s="68">
        <f>N33/N37</f>
        <v>2.594766978328622E-2</v>
      </c>
      <c r="P33" s="51"/>
      <c r="Q33" s="54"/>
      <c r="R33" s="16"/>
      <c r="S33" s="15"/>
      <c r="T33" s="16"/>
      <c r="U33" s="16"/>
      <c r="V33" s="16"/>
      <c r="W33" s="16"/>
      <c r="X33" s="16"/>
      <c r="Y33" s="16"/>
      <c r="Z33" s="16"/>
    </row>
    <row r="34" spans="1:26" ht="19.5" customHeight="1" x14ac:dyDescent="0.3">
      <c r="B34" s="138" t="s">
        <v>55</v>
      </c>
      <c r="C34" s="139"/>
      <c r="D34" s="139"/>
      <c r="E34" s="61"/>
      <c r="F34" s="61">
        <f>O11</f>
        <v>1016</v>
      </c>
      <c r="G34" s="62"/>
      <c r="H34" s="62">
        <f t="shared" si="2"/>
        <v>1016</v>
      </c>
      <c r="I34" s="63">
        <f>H34/H37</f>
        <v>3.8205542812018198E-2</v>
      </c>
      <c r="J34" s="64"/>
      <c r="K34" s="65">
        <f>O9</f>
        <v>865</v>
      </c>
      <c r="L34" s="63">
        <f>K34/K37</f>
        <v>3.0250043713936001E-2</v>
      </c>
      <c r="M34" s="64"/>
      <c r="N34" s="66">
        <f t="shared" si="3"/>
        <v>1881</v>
      </c>
      <c r="O34" s="68">
        <f>N34/N37</f>
        <v>3.4083496412263534E-2</v>
      </c>
      <c r="P34" s="51"/>
      <c r="Q34" s="54"/>
      <c r="R34" s="16"/>
      <c r="S34" s="15"/>
      <c r="T34" s="16"/>
      <c r="U34" s="16"/>
      <c r="V34" s="16"/>
      <c r="W34" s="16"/>
      <c r="X34" s="16"/>
      <c r="Y34" s="16"/>
      <c r="Z34" s="16"/>
    </row>
    <row r="35" spans="1:26" ht="19.5" customHeight="1" x14ac:dyDescent="0.3">
      <c r="B35" s="138" t="s">
        <v>56</v>
      </c>
      <c r="C35" s="139"/>
      <c r="D35" s="139"/>
      <c r="E35" s="61"/>
      <c r="F35" s="61">
        <f>L11+N11</f>
        <v>2840</v>
      </c>
      <c r="G35" s="62">
        <f>L12+N12</f>
        <v>1805</v>
      </c>
      <c r="H35" s="62">
        <f t="shared" si="2"/>
        <v>4645</v>
      </c>
      <c r="I35" s="63">
        <f>H35/H37</f>
        <v>0.17467002594667769</v>
      </c>
      <c r="J35" s="64"/>
      <c r="K35" s="65">
        <f>L9+N9</f>
        <v>4483</v>
      </c>
      <c r="L35" s="63">
        <f>K35/K37</f>
        <v>0.15677566008043364</v>
      </c>
      <c r="M35" s="64"/>
      <c r="N35" s="66">
        <f t="shared" si="3"/>
        <v>9128</v>
      </c>
      <c r="O35" s="68">
        <f>N35/N37</f>
        <v>0.16539827498731607</v>
      </c>
      <c r="P35" s="51"/>
      <c r="Q35" s="54"/>
      <c r="R35" s="16"/>
      <c r="S35" s="15"/>
      <c r="T35" s="16"/>
      <c r="U35" s="16"/>
      <c r="V35" s="16"/>
      <c r="W35" s="16"/>
      <c r="X35" s="16"/>
      <c r="Y35" s="16"/>
      <c r="Z35" s="16"/>
    </row>
    <row r="36" spans="1:26" ht="19.5" customHeight="1" thickBot="1" x14ac:dyDescent="0.35">
      <c r="B36" s="130" t="s">
        <v>57</v>
      </c>
      <c r="C36" s="131"/>
      <c r="D36" s="131"/>
      <c r="E36" s="69">
        <f>I10</f>
        <v>3120</v>
      </c>
      <c r="F36" s="69">
        <f>I11</f>
        <v>3330</v>
      </c>
      <c r="G36" s="69">
        <f>I12</f>
        <v>9641</v>
      </c>
      <c r="H36" s="69">
        <f t="shared" si="2"/>
        <v>16091</v>
      </c>
      <c r="I36" s="70">
        <f>H36/H37</f>
        <v>0.60508404467341026</v>
      </c>
      <c r="J36" s="71"/>
      <c r="K36" s="72">
        <f>I9</f>
        <v>18424</v>
      </c>
      <c r="L36" s="70">
        <f>K36/K37</f>
        <v>0.64430844553243571</v>
      </c>
      <c r="M36" s="71"/>
      <c r="N36" s="73">
        <f t="shared" si="3"/>
        <v>34515</v>
      </c>
      <c r="O36" s="74">
        <f>N36/N37</f>
        <v>0.6254076973255055</v>
      </c>
      <c r="P36" s="51"/>
      <c r="Q36" s="54"/>
      <c r="R36" s="16"/>
      <c r="S36" s="15"/>
      <c r="T36" s="16"/>
      <c r="U36" s="16"/>
      <c r="V36" s="16"/>
      <c r="W36" s="16"/>
      <c r="X36" s="16"/>
      <c r="Y36" s="16"/>
      <c r="Z36" s="16"/>
    </row>
    <row r="37" spans="1:26" ht="19.5" customHeight="1" thickTop="1" thickBot="1" x14ac:dyDescent="0.35">
      <c r="B37" s="140" t="s">
        <v>58</v>
      </c>
      <c r="C37" s="141"/>
      <c r="D37" s="141"/>
      <c r="E37" s="75">
        <f>SUM(E30:E36)</f>
        <v>5393</v>
      </c>
      <c r="F37" s="75">
        <f>SUM(F30:F36)</f>
        <v>9754</v>
      </c>
      <c r="G37" s="75">
        <f>SUM(G30:G36)</f>
        <v>11446</v>
      </c>
      <c r="H37" s="75">
        <f t="shared" si="2"/>
        <v>26593</v>
      </c>
      <c r="I37" s="76">
        <f>SUM(I30:I36)</f>
        <v>1</v>
      </c>
      <c r="J37" s="77"/>
      <c r="K37" s="78">
        <f>SUM(K30:K36)</f>
        <v>28595</v>
      </c>
      <c r="L37" s="79">
        <f>SUM(L30:L36)</f>
        <v>1</v>
      </c>
      <c r="M37" s="77"/>
      <c r="N37" s="80">
        <f>SUM(N30:N36)</f>
        <v>55188</v>
      </c>
      <c r="O37" s="81">
        <f>SUM(O30:O36)</f>
        <v>1</v>
      </c>
      <c r="P37" s="51"/>
      <c r="Q37" s="54"/>
      <c r="R37" s="16"/>
      <c r="S37" s="15"/>
      <c r="T37" s="16"/>
      <c r="U37" s="16"/>
      <c r="V37" s="16"/>
      <c r="W37" s="16"/>
      <c r="X37" s="16"/>
      <c r="Y37" s="16"/>
      <c r="Z37" s="16"/>
    </row>
    <row r="38" spans="1:26" ht="19.5" customHeight="1" x14ac:dyDescent="0.3">
      <c r="A38" s="4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4"/>
      <c r="R38" s="16"/>
      <c r="S38" s="15"/>
      <c r="T38" s="16"/>
      <c r="U38" s="16"/>
      <c r="V38" s="16"/>
      <c r="W38" s="16"/>
      <c r="X38" s="16"/>
      <c r="Y38" s="16"/>
      <c r="Z38" s="16"/>
    </row>
    <row r="39" spans="1:26" ht="19.5" customHeight="1" x14ac:dyDescent="0.3">
      <c r="A39" s="4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4"/>
      <c r="R39" s="16"/>
      <c r="S39" s="15"/>
      <c r="T39" s="16"/>
      <c r="U39" s="16"/>
      <c r="V39" s="16"/>
      <c r="W39" s="16"/>
      <c r="X39" s="16"/>
      <c r="Y39" s="16"/>
      <c r="Z39" s="16"/>
    </row>
    <row r="40" spans="1:26" ht="19.5" customHeight="1" x14ac:dyDescent="0.3">
      <c r="A40" s="47"/>
      <c r="B40" s="51"/>
      <c r="C40" s="51"/>
      <c r="D40" s="51"/>
      <c r="E40" s="51"/>
      <c r="F40" s="51"/>
      <c r="O40" s="51"/>
      <c r="P40" s="51"/>
      <c r="Q40" s="54"/>
      <c r="R40" s="16"/>
      <c r="S40" s="15"/>
      <c r="T40" s="16"/>
      <c r="U40" s="16"/>
      <c r="V40" s="16"/>
      <c r="W40" s="16"/>
      <c r="X40" s="16"/>
      <c r="Y40" s="16"/>
      <c r="Z40" s="16"/>
    </row>
    <row r="41" spans="1:26" ht="19.5" customHeight="1" x14ac:dyDescent="0.3">
      <c r="A41" s="47"/>
      <c r="B41" s="51"/>
      <c r="C41" s="51"/>
      <c r="D41" s="51"/>
      <c r="E41" s="51"/>
      <c r="F41" s="51"/>
      <c r="O41" s="51"/>
      <c r="P41" s="51"/>
      <c r="Q41" s="54"/>
      <c r="R41" s="16"/>
      <c r="S41" s="15"/>
      <c r="T41" s="16"/>
      <c r="U41" s="16"/>
      <c r="V41" s="16"/>
      <c r="W41" s="16"/>
      <c r="X41" s="16"/>
      <c r="Y41" s="16"/>
      <c r="Z41" s="16"/>
    </row>
    <row r="42" spans="1:26" ht="19.5" customHeight="1" x14ac:dyDescent="0.3">
      <c r="A42" s="47"/>
      <c r="B42" s="51"/>
      <c r="C42" s="51"/>
      <c r="D42" s="51"/>
      <c r="E42" s="51"/>
      <c r="F42" s="51"/>
      <c r="O42" s="51"/>
      <c r="P42" s="51"/>
      <c r="Q42" s="54"/>
      <c r="R42" s="16"/>
      <c r="S42" s="15"/>
      <c r="T42" s="16"/>
      <c r="U42" s="16"/>
      <c r="V42" s="16"/>
      <c r="W42" s="16"/>
      <c r="X42" s="16"/>
      <c r="Y42" s="16"/>
      <c r="Z42" s="16"/>
    </row>
    <row r="43" spans="1:26" ht="19.5" customHeight="1" x14ac:dyDescent="0.3">
      <c r="A43" s="43"/>
      <c r="B43" s="43"/>
      <c r="C43" s="43"/>
      <c r="D43" s="43"/>
      <c r="E43" s="43"/>
      <c r="F43" s="43"/>
      <c r="O43" s="43"/>
      <c r="P43" s="43"/>
      <c r="Q43" s="43"/>
    </row>
    <row r="44" spans="1:26" ht="19.5" customHeight="1" x14ac:dyDescent="0.3">
      <c r="B44" s="43"/>
      <c r="C44" s="43"/>
      <c r="D44" s="43"/>
      <c r="E44" s="43"/>
      <c r="F44" s="43"/>
      <c r="O44" s="43"/>
      <c r="P44" s="43"/>
      <c r="Q44" s="43"/>
    </row>
    <row r="45" spans="1:26" ht="19.5" customHeight="1" x14ac:dyDescent="0.3">
      <c r="B45" s="43"/>
      <c r="C45" s="43"/>
      <c r="D45" s="43"/>
      <c r="E45" s="43"/>
      <c r="F45" s="43"/>
      <c r="O45" s="43"/>
      <c r="P45" s="43"/>
      <c r="Q45" s="43"/>
    </row>
    <row r="46" spans="1:26" ht="19.5" customHeight="1" x14ac:dyDescent="0.3">
      <c r="B46" s="43"/>
      <c r="C46" s="43"/>
      <c r="D46" s="43"/>
      <c r="E46" s="43"/>
      <c r="F46" s="43"/>
      <c r="O46" s="43"/>
      <c r="P46" s="43"/>
      <c r="Q46" s="43"/>
    </row>
    <row r="47" spans="1:26" ht="19.5" customHeight="1" x14ac:dyDescent="0.3">
      <c r="A47" s="82" t="s">
        <v>59</v>
      </c>
      <c r="B47" s="43"/>
      <c r="C47" s="43"/>
      <c r="D47" s="43"/>
      <c r="E47" s="43"/>
      <c r="F47" s="43"/>
      <c r="O47" s="43"/>
      <c r="P47" s="43"/>
      <c r="Q47" s="43"/>
    </row>
    <row r="48" spans="1:26" ht="19.5" customHeight="1" x14ac:dyDescent="0.3">
      <c r="A48" s="82" t="s">
        <v>60</v>
      </c>
      <c r="B48" s="2"/>
      <c r="C48" s="2"/>
      <c r="D48" s="2"/>
      <c r="E48" s="2"/>
      <c r="F48" s="2"/>
      <c r="O48" s="2"/>
      <c r="P48" s="2"/>
      <c r="Q48" s="2"/>
    </row>
    <row r="49" spans="1:26" ht="21" customHeight="1" x14ac:dyDescent="0.35">
      <c r="A49" s="132" t="s">
        <v>61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26" ht="21" customHeight="1" x14ac:dyDescent="0.3">
      <c r="A50" s="134" t="s">
        <v>62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26" ht="21" customHeight="1" x14ac:dyDescent="0.3">
      <c r="A51" s="143" t="s">
        <v>69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1:26" ht="21" customHeight="1" x14ac:dyDescent="0.3">
      <c r="A52" s="134" t="s">
        <v>63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1:26" ht="21" customHeight="1" x14ac:dyDescent="0.5">
      <c r="A53" s="2"/>
      <c r="B53" s="3"/>
      <c r="C53" s="3"/>
      <c r="D53" s="2"/>
      <c r="E53" s="3"/>
      <c r="F53" s="4"/>
      <c r="G53" s="4"/>
      <c r="H53" s="4"/>
      <c r="I53" s="4"/>
      <c r="J53" s="4"/>
      <c r="K53" s="4"/>
      <c r="L53" s="4"/>
      <c r="M53" s="3"/>
      <c r="N53" s="3"/>
      <c r="O53" s="3"/>
      <c r="P53" s="2"/>
      <c r="Q53" s="2"/>
    </row>
    <row r="54" spans="1:26" ht="21" customHeight="1" x14ac:dyDescent="0.5">
      <c r="A54" s="2"/>
      <c r="B54" s="3"/>
      <c r="C54" s="3"/>
      <c r="D54" s="2"/>
      <c r="E54" s="3"/>
      <c r="F54" s="4"/>
      <c r="G54" s="4"/>
      <c r="H54" s="4"/>
      <c r="I54" s="4"/>
      <c r="J54" s="4"/>
      <c r="K54" s="4"/>
      <c r="L54" s="4"/>
      <c r="M54" s="3"/>
      <c r="N54" s="3"/>
      <c r="O54" s="3"/>
      <c r="P54" s="2"/>
      <c r="Q54" s="2"/>
    </row>
    <row r="55" spans="1:26" ht="20.25" customHeight="1" x14ac:dyDescent="0.4">
      <c r="A55" s="2"/>
      <c r="B55" s="5" t="s">
        <v>2</v>
      </c>
      <c r="C55" s="6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</row>
    <row r="56" spans="1:26" ht="20.25" customHeight="1" x14ac:dyDescent="0.3">
      <c r="A56" s="7"/>
      <c r="B56" s="8">
        <v>1</v>
      </c>
      <c r="C56" s="8">
        <v>3</v>
      </c>
      <c r="D56" s="8">
        <v>5</v>
      </c>
      <c r="E56" s="8">
        <v>7</v>
      </c>
      <c r="F56" s="8">
        <v>9</v>
      </c>
      <c r="G56" s="8">
        <v>11</v>
      </c>
      <c r="H56" s="8">
        <v>29</v>
      </c>
      <c r="I56" s="8">
        <v>13</v>
      </c>
      <c r="J56" s="8">
        <v>15</v>
      </c>
      <c r="K56" s="8">
        <v>17</v>
      </c>
      <c r="L56" s="8">
        <v>19</v>
      </c>
      <c r="M56" s="8">
        <v>21</v>
      </c>
      <c r="N56" s="8">
        <v>23</v>
      </c>
      <c r="O56" s="8">
        <v>25</v>
      </c>
      <c r="P56" s="8">
        <v>27</v>
      </c>
      <c r="Q56" s="8" t="s">
        <v>3</v>
      </c>
      <c r="R56" s="83"/>
    </row>
    <row r="57" spans="1:26" ht="20.25" customHeight="1" x14ac:dyDescent="0.3">
      <c r="A57" s="11"/>
      <c r="B57" s="13" t="s">
        <v>5</v>
      </c>
      <c r="C57" s="13" t="s">
        <v>6</v>
      </c>
      <c r="D57" s="13" t="s">
        <v>7</v>
      </c>
      <c r="E57" s="13" t="s">
        <v>8</v>
      </c>
      <c r="F57" s="13" t="s">
        <v>9</v>
      </c>
      <c r="G57" s="13" t="s">
        <v>10</v>
      </c>
      <c r="H57" s="13" t="s">
        <v>64</v>
      </c>
      <c r="I57" s="13" t="s">
        <v>12</v>
      </c>
      <c r="J57" s="13" t="s">
        <v>13</v>
      </c>
      <c r="K57" s="13" t="s">
        <v>14</v>
      </c>
      <c r="L57" s="13" t="s">
        <v>15</v>
      </c>
      <c r="M57" s="13" t="s">
        <v>16</v>
      </c>
      <c r="N57" s="13" t="s">
        <v>17</v>
      </c>
      <c r="O57" s="13" t="s">
        <v>18</v>
      </c>
      <c r="P57" s="13" t="s">
        <v>19</v>
      </c>
      <c r="Q57" s="14" t="s">
        <v>20</v>
      </c>
      <c r="R57" s="84"/>
    </row>
    <row r="58" spans="1:26" ht="20.25" customHeight="1" x14ac:dyDescent="0.3">
      <c r="A58" s="17" t="s">
        <v>65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87"/>
      <c r="R58" s="88"/>
      <c r="S58" s="15"/>
      <c r="T58" s="16"/>
      <c r="U58" s="16"/>
      <c r="V58" s="16"/>
      <c r="W58" s="16"/>
      <c r="X58" s="16"/>
      <c r="Y58" s="16"/>
      <c r="Z58" s="16"/>
    </row>
    <row r="59" spans="1:26" ht="20.25" customHeight="1" x14ac:dyDescent="0.3">
      <c r="A59" s="22" t="s">
        <v>23</v>
      </c>
      <c r="B59" s="89">
        <f t="shared" ref="B59:Q59" si="4">(B9-B80)/B80</f>
        <v>-6.7567567567567571E-3</v>
      </c>
      <c r="C59" s="89">
        <f t="shared" si="4"/>
        <v>1.511879049676026E-2</v>
      </c>
      <c r="D59" s="89">
        <f t="shared" si="4"/>
        <v>5.7471264367816091E-3</v>
      </c>
      <c r="E59" s="89">
        <f t="shared" si="4"/>
        <v>-1.3100436681222707E-2</v>
      </c>
      <c r="F59" s="89">
        <f t="shared" si="4"/>
        <v>-2.0270270270270271E-2</v>
      </c>
      <c r="G59" s="89">
        <f t="shared" si="4"/>
        <v>0</v>
      </c>
      <c r="H59" s="89">
        <f t="shared" si="4"/>
        <v>0</v>
      </c>
      <c r="I59" s="89">
        <f t="shared" si="4"/>
        <v>3.4311856652687761E-3</v>
      </c>
      <c r="J59" s="89">
        <f t="shared" si="4"/>
        <v>6.4724919093851136E-3</v>
      </c>
      <c r="K59" s="89">
        <f t="shared" si="4"/>
        <v>7.9365079365079361E-3</v>
      </c>
      <c r="L59" s="89">
        <f t="shared" si="4"/>
        <v>3.2917940277451211E-3</v>
      </c>
      <c r="M59" s="89">
        <f t="shared" si="4"/>
        <v>0</v>
      </c>
      <c r="N59" s="89">
        <f t="shared" si="4"/>
        <v>4.6511627906976744E-3</v>
      </c>
      <c r="O59" s="89">
        <f t="shared" si="4"/>
        <v>-3.4562211981566822E-3</v>
      </c>
      <c r="P59" s="90">
        <f t="shared" si="4"/>
        <v>0</v>
      </c>
      <c r="Q59" s="91">
        <f t="shared" si="4"/>
        <v>2.9462312791554137E-3</v>
      </c>
      <c r="R59" s="88"/>
      <c r="S59" s="15">
        <f>Q9-Q81</f>
        <v>23179</v>
      </c>
      <c r="T59" s="92">
        <f>Q59</f>
        <v>2.9462312791554137E-3</v>
      </c>
      <c r="U59" s="16"/>
      <c r="V59" s="16"/>
      <c r="W59" s="16"/>
      <c r="X59" s="16"/>
      <c r="Y59" s="16"/>
      <c r="Z59" s="16"/>
    </row>
    <row r="60" spans="1:26" ht="20.25" customHeight="1" x14ac:dyDescent="0.3">
      <c r="A60" s="22" t="s">
        <v>24</v>
      </c>
      <c r="B60" s="85"/>
      <c r="C60" s="89">
        <f>(C10-C81)/C81</f>
        <v>1.5625000000000001E-3</v>
      </c>
      <c r="D60" s="89"/>
      <c r="E60" s="89">
        <f>(E10-E81)/E81</f>
        <v>8.0645161290322578E-3</v>
      </c>
      <c r="F60" s="89">
        <f>(F10-F81)/F81</f>
        <v>-1.6129032258064516E-2</v>
      </c>
      <c r="G60" s="89">
        <f>(G10-G81)/G81</f>
        <v>-0.16666666666666666</v>
      </c>
      <c r="H60" s="89"/>
      <c r="I60" s="89">
        <f>(I10-I81)/I81</f>
        <v>-7.6335877862595417E-3</v>
      </c>
      <c r="J60" s="89"/>
      <c r="K60" s="89"/>
      <c r="L60" s="89"/>
      <c r="M60" s="89">
        <f>(M10-M81)/M81</f>
        <v>1.6025641025641025E-3</v>
      </c>
      <c r="N60" s="89"/>
      <c r="O60" s="89"/>
      <c r="P60" s="90"/>
      <c r="Q60" s="91">
        <f>(Q10-Q81)/Q81</f>
        <v>-4.2466765140324967E-3</v>
      </c>
      <c r="R60" s="88"/>
      <c r="S60" s="15">
        <f t="shared" ref="S60:S67" si="5">Q10-Q82</f>
        <v>-4356</v>
      </c>
      <c r="T60" s="92">
        <f t="shared" ref="T60:T67" si="6">Q60</f>
        <v>-4.2466765140324967E-3</v>
      </c>
      <c r="U60" s="16"/>
      <c r="V60" s="16"/>
      <c r="W60" s="16"/>
      <c r="X60" s="16"/>
      <c r="Y60" s="16"/>
      <c r="Z60" s="16"/>
    </row>
    <row r="61" spans="1:26" ht="20.25" customHeight="1" x14ac:dyDescent="0.3">
      <c r="A61" s="27" t="s">
        <v>66</v>
      </c>
      <c r="B61" s="89">
        <f>(B11-B82)/B82</f>
        <v>3.1914893617021274E-2</v>
      </c>
      <c r="C61" s="89"/>
      <c r="D61" s="89">
        <f>(D11-D82)/D82</f>
        <v>4.2918454935622317E-3</v>
      </c>
      <c r="E61" s="89"/>
      <c r="F61" s="89"/>
      <c r="G61" s="89"/>
      <c r="H61" s="89">
        <f>(H11-H82)/H82</f>
        <v>-6.1224489795918366E-2</v>
      </c>
      <c r="I61" s="89">
        <f>(I11-I82)/I82</f>
        <v>3.616636528028933E-3</v>
      </c>
      <c r="J61" s="89">
        <f>(J11-J82)/J82</f>
        <v>-6.8829891838741398E-3</v>
      </c>
      <c r="K61" s="89">
        <f>(K11-K82)/K82</f>
        <v>7.0422535211267607E-3</v>
      </c>
      <c r="L61" s="89">
        <f>(L11-L82)/L82</f>
        <v>4.5137464095199014E-3</v>
      </c>
      <c r="M61" s="89"/>
      <c r="N61" s="89">
        <f>(N11-N82)/N82</f>
        <v>2.5575447570332483E-3</v>
      </c>
      <c r="O61" s="89">
        <f>(O11-O82)/O82</f>
        <v>-1.3592233009708738E-2</v>
      </c>
      <c r="P61" s="90">
        <f>(P11-P82)/P82</f>
        <v>-1.1160714285714285E-3</v>
      </c>
      <c r="Q61" s="91">
        <f>(Q11-Q82)/Q82</f>
        <v>5.1287311519130165E-4</v>
      </c>
      <c r="R61" s="88"/>
      <c r="S61" s="15">
        <f t="shared" si="5"/>
        <v>-1741</v>
      </c>
      <c r="T61" s="92">
        <f t="shared" si="6"/>
        <v>5.1287311519130165E-4</v>
      </c>
      <c r="U61" s="16"/>
      <c r="V61" s="16"/>
      <c r="W61" s="16"/>
      <c r="X61" s="16"/>
      <c r="Y61" s="16"/>
      <c r="Z61" s="16"/>
    </row>
    <row r="62" spans="1:26" ht="20.25" customHeight="1" thickBot="1" x14ac:dyDescent="0.35">
      <c r="A62" s="27" t="s">
        <v>26</v>
      </c>
      <c r="B62" s="93"/>
      <c r="C62" s="93"/>
      <c r="D62" s="93"/>
      <c r="E62" s="93"/>
      <c r="F62" s="93"/>
      <c r="G62" s="93"/>
      <c r="H62" s="93"/>
      <c r="I62" s="94">
        <f>(I12-I83)/I83</f>
        <v>-4.6458806524881276E-3</v>
      </c>
      <c r="J62" s="93"/>
      <c r="K62" s="93"/>
      <c r="L62" s="94">
        <f>(L12-L83)/L83</f>
        <v>-2.2111663902708678E-3</v>
      </c>
      <c r="M62" s="93"/>
      <c r="N62" s="93"/>
      <c r="O62" s="93"/>
      <c r="P62" s="95"/>
      <c r="Q62" s="96">
        <f>(Q12-Q83)/Q83</f>
        <v>-4.2627229230100044E-3</v>
      </c>
      <c r="R62" s="97"/>
      <c r="S62" s="15">
        <f t="shared" si="5"/>
        <v>-43725</v>
      </c>
      <c r="T62" s="92">
        <f t="shared" si="6"/>
        <v>-4.2627229230100044E-3</v>
      </c>
      <c r="U62" s="16"/>
      <c r="V62" s="16"/>
      <c r="W62" s="16"/>
      <c r="X62" s="16"/>
      <c r="Y62" s="16"/>
      <c r="Z62" s="16"/>
    </row>
    <row r="63" spans="1:26" ht="20.25" customHeight="1" thickTop="1" x14ac:dyDescent="0.3">
      <c r="A63" s="32" t="s">
        <v>27</v>
      </c>
      <c r="B63" s="98">
        <f t="shared" ref="B63:H63" si="7">(B13-B84)/B84</f>
        <v>2.5641025641025641E-3</v>
      </c>
      <c r="C63" s="98">
        <f t="shared" si="7"/>
        <v>7.2529465095194923E-3</v>
      </c>
      <c r="D63" s="98">
        <f t="shared" si="7"/>
        <v>5.2980132450331126E-3</v>
      </c>
      <c r="E63" s="98">
        <f t="shared" si="7"/>
        <v>-2.0964360587002098E-3</v>
      </c>
      <c r="F63" s="98">
        <f t="shared" si="7"/>
        <v>-1.8382352941176471E-2</v>
      </c>
      <c r="G63" s="98">
        <f t="shared" si="7"/>
        <v>-3.5714285714285712E-2</v>
      </c>
      <c r="H63" s="98">
        <f t="shared" si="7"/>
        <v>-3.2608695652173912E-2</v>
      </c>
      <c r="I63" s="98">
        <f>(I13-I84)/I84</f>
        <v>1.7386768669042858E-4</v>
      </c>
      <c r="J63" s="98">
        <f>(J13-J84)/J84</f>
        <v>-1.834862385321101E-3</v>
      </c>
      <c r="K63" s="98">
        <f>(K13-K84)/K84</f>
        <v>7.5528700906344415E-3</v>
      </c>
      <c r="L63" s="98">
        <f>(L13-L84)/L84</f>
        <v>2.4708789269325803E-3</v>
      </c>
      <c r="M63" s="98">
        <f>(M13-M84)/M84</f>
        <v>7.5244544770504136E-4</v>
      </c>
      <c r="N63" s="98">
        <f>(N13-N84)/N84</f>
        <v>3.3003300330033004E-3</v>
      </c>
      <c r="O63" s="98">
        <f>(O13-O84)/O84</f>
        <v>-8.9567966280295046E-3</v>
      </c>
      <c r="P63" s="99">
        <f>(P13-P84)/P84</f>
        <v>-6.4143681847338033E-4</v>
      </c>
      <c r="Q63" s="100">
        <f>(Q13-Q84)/Q84</f>
        <v>3.0813289590545759E-4</v>
      </c>
      <c r="R63" s="101"/>
      <c r="S63" s="15">
        <f t="shared" si="5"/>
        <v>55082</v>
      </c>
      <c r="T63" s="92">
        <f t="shared" si="6"/>
        <v>3.0813289590545759E-4</v>
      </c>
    </row>
    <row r="64" spans="1:26" ht="20.25" customHeight="1" thickBot="1" x14ac:dyDescent="0.35">
      <c r="A64" s="37" t="s">
        <v>28</v>
      </c>
      <c r="B64" s="102">
        <f>IF(B85=0,1,((B14-B85)/B85))</f>
        <v>1</v>
      </c>
      <c r="C64" s="102">
        <f t="shared" ref="C64:K64" si="8">IF(C14=0,0,((C14-C85)/C85))</f>
        <v>0</v>
      </c>
      <c r="D64" s="102">
        <f t="shared" si="8"/>
        <v>0</v>
      </c>
      <c r="E64" s="102">
        <f t="shared" si="8"/>
        <v>0</v>
      </c>
      <c r="F64" s="102">
        <f t="shared" si="8"/>
        <v>0</v>
      </c>
      <c r="G64" s="102">
        <f t="shared" si="8"/>
        <v>0</v>
      </c>
      <c r="H64" s="102">
        <f t="shared" si="8"/>
        <v>0</v>
      </c>
      <c r="I64" s="102">
        <f t="shared" si="8"/>
        <v>6.4516129032258063E-2</v>
      </c>
      <c r="J64" s="102">
        <f t="shared" si="8"/>
        <v>7.1428571428571425E-2</v>
      </c>
      <c r="K64" s="102">
        <f t="shared" si="8"/>
        <v>0</v>
      </c>
      <c r="L64" s="102">
        <f>IF(L85=0,0,((L14-L85)/L85))</f>
        <v>-0.5</v>
      </c>
      <c r="M64" s="102">
        <f>IF(M14=0,0,((M14-M85)/M85))</f>
        <v>0</v>
      </c>
      <c r="N64" s="102">
        <f>IF(N14=0,0,((N14-N85)/N85))</f>
        <v>0</v>
      </c>
      <c r="O64" s="102">
        <f>IF(O14=0,0,((O14-O85)/O85))</f>
        <v>0</v>
      </c>
      <c r="P64" s="103">
        <f>IF(P14=0,0,((P14-P85)/P85))</f>
        <v>0</v>
      </c>
      <c r="Q64" s="104">
        <f>IF(Q14=0,0,((Q14-Q85)/Q85))</f>
        <v>1.8867924528301886E-2</v>
      </c>
      <c r="R64" s="105"/>
      <c r="S64" s="15">
        <f t="shared" si="5"/>
        <v>-2307</v>
      </c>
      <c r="T64" s="92">
        <f t="shared" si="6"/>
        <v>1.8867924528301886E-2</v>
      </c>
    </row>
    <row r="65" spans="1:26" ht="20.25" customHeight="1" x14ac:dyDescent="0.3">
      <c r="A65" s="42" t="s">
        <v>29</v>
      </c>
      <c r="B65" s="106" t="s">
        <v>30</v>
      </c>
      <c r="C65" s="107">
        <f>(C15-C86)/C86</f>
        <v>0</v>
      </c>
      <c r="D65" s="108" t="s">
        <v>31</v>
      </c>
      <c r="E65" s="109">
        <f>(E15-E86)/E86</f>
        <v>-1.488833746898263E-2</v>
      </c>
      <c r="F65" s="108" t="s">
        <v>32</v>
      </c>
      <c r="G65" s="109">
        <f>(G15-G86)/G86</f>
        <v>-6.5359477124183009E-3</v>
      </c>
      <c r="H65" s="108" t="s">
        <v>33</v>
      </c>
      <c r="I65" s="109">
        <f>(I15-I86)/I86</f>
        <v>0</v>
      </c>
      <c r="J65" s="108" t="s">
        <v>34</v>
      </c>
      <c r="K65" s="108"/>
      <c r="L65" s="109">
        <f>(L15-L86)/L86</f>
        <v>9.0909090909090912E-2</v>
      </c>
      <c r="M65" s="108" t="s">
        <v>35</v>
      </c>
      <c r="N65" s="110"/>
      <c r="O65" s="111">
        <f>(O15-O87)/O87</f>
        <v>1.3424657534246576</v>
      </c>
      <c r="P65" s="108" t="s">
        <v>36</v>
      </c>
      <c r="Q65" s="109">
        <f>(Q15-Q86)/Q86</f>
        <v>-1.1180124223602485E-2</v>
      </c>
      <c r="R65" s="46"/>
      <c r="S65" s="15">
        <f>Q15-Q87</f>
        <v>2388</v>
      </c>
      <c r="T65" s="92">
        <f t="shared" si="6"/>
        <v>-1.1180124223602485E-2</v>
      </c>
    </row>
    <row r="66" spans="1:26" ht="20.25" customHeight="1" thickBot="1" x14ac:dyDescent="0.35">
      <c r="A66" s="42"/>
      <c r="B66" s="106"/>
      <c r="C66" s="112"/>
      <c r="D66" s="108"/>
      <c r="E66" s="108"/>
      <c r="F66" s="108"/>
      <c r="G66" s="108"/>
      <c r="H66" s="108"/>
      <c r="I66" s="108"/>
      <c r="J66" s="108"/>
      <c r="K66" s="108"/>
      <c r="L66" s="108"/>
      <c r="M66" s="108" t="s">
        <v>37</v>
      </c>
      <c r="N66" s="108"/>
      <c r="O66" s="109">
        <f>(O16-O87)/O87</f>
        <v>-4.1095890410958902E-2</v>
      </c>
      <c r="P66" s="108" t="s">
        <v>36</v>
      </c>
      <c r="Q66" s="113"/>
      <c r="R66" s="46"/>
      <c r="S66" s="15"/>
      <c r="T66" s="92"/>
    </row>
    <row r="67" spans="1:26" ht="20.25" customHeight="1" thickBot="1" x14ac:dyDescent="0.35">
      <c r="A67" s="47" t="s">
        <v>40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5"/>
      <c r="N67" s="114"/>
      <c r="O67" s="114"/>
      <c r="P67" s="114"/>
      <c r="Q67" s="116">
        <f>IF(Q88=0,0,((Q17-Q88)/Q18))</f>
        <v>-1.3866740622616653E-4</v>
      </c>
      <c r="R67" s="46"/>
      <c r="S67" s="15">
        <f t="shared" si="5"/>
        <v>333</v>
      </c>
      <c r="T67" s="92">
        <f t="shared" si="6"/>
        <v>-1.3866740622616653E-4</v>
      </c>
    </row>
    <row r="68" spans="1:26" ht="20.25" customHeight="1" x14ac:dyDescent="0.3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9"/>
      <c r="N68" s="118"/>
      <c r="O68" s="118"/>
      <c r="P68" s="118"/>
      <c r="Q68" s="120"/>
      <c r="R68" s="46"/>
    </row>
    <row r="69" spans="1:26" ht="20.25" customHeight="1" x14ac:dyDescent="0.3">
      <c r="A69" s="12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6"/>
    </row>
    <row r="70" spans="1:26" ht="20.25" customHeight="1" x14ac:dyDescent="0.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</row>
    <row r="71" spans="1:26" ht="20.25" customHeight="1" x14ac:dyDescent="0.3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  <row r="72" spans="1:26" ht="21" customHeight="1" x14ac:dyDescent="0.35">
      <c r="A72" s="132" t="s">
        <v>0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1:26" ht="21" customHeight="1" x14ac:dyDescent="0.3">
      <c r="A73" s="133">
        <v>42309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</row>
    <row r="74" spans="1:26" ht="21" customHeight="1" x14ac:dyDescent="0.3">
      <c r="A74" s="134" t="s">
        <v>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1:26" ht="21" customHeight="1" x14ac:dyDescent="0.5">
      <c r="A75" s="2"/>
      <c r="B75" s="3"/>
      <c r="C75" s="3"/>
      <c r="D75" s="2"/>
      <c r="E75" s="3"/>
      <c r="F75" s="4"/>
      <c r="G75" s="4"/>
      <c r="H75" s="4"/>
      <c r="I75" s="4"/>
      <c r="J75" s="4"/>
      <c r="K75" s="4"/>
      <c r="L75" s="4"/>
      <c r="M75" s="3"/>
      <c r="N75" s="3"/>
      <c r="O75" s="3"/>
      <c r="P75" s="2"/>
      <c r="Q75" s="2"/>
    </row>
    <row r="76" spans="1:26" ht="21" customHeight="1" x14ac:dyDescent="0.4">
      <c r="A76" s="2"/>
      <c r="B76" s="5" t="s">
        <v>2</v>
      </c>
      <c r="C76" s="6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2"/>
    </row>
    <row r="77" spans="1:26" ht="19.5" customHeight="1" x14ac:dyDescent="0.3">
      <c r="A77" s="7"/>
      <c r="B77" s="8">
        <v>1</v>
      </c>
      <c r="C77" s="8">
        <v>3</v>
      </c>
      <c r="D77" s="8">
        <v>5</v>
      </c>
      <c r="E77" s="8">
        <v>7</v>
      </c>
      <c r="F77" s="8">
        <v>9</v>
      </c>
      <c r="G77" s="8">
        <v>11</v>
      </c>
      <c r="H77" s="8">
        <v>29</v>
      </c>
      <c r="I77" s="8">
        <v>13</v>
      </c>
      <c r="J77" s="8">
        <v>15</v>
      </c>
      <c r="K77" s="8">
        <v>17</v>
      </c>
      <c r="L77" s="8">
        <v>19</v>
      </c>
      <c r="M77" s="8">
        <v>21</v>
      </c>
      <c r="N77" s="8">
        <v>23</v>
      </c>
      <c r="O77" s="8">
        <v>25</v>
      </c>
      <c r="P77" s="8">
        <v>27</v>
      </c>
      <c r="Q77" s="9" t="s">
        <v>3</v>
      </c>
      <c r="R77" s="10" t="s">
        <v>4</v>
      </c>
    </row>
    <row r="78" spans="1:26" ht="19.5" customHeight="1" x14ac:dyDescent="0.3">
      <c r="A78" s="11"/>
      <c r="B78" s="12" t="s">
        <v>5</v>
      </c>
      <c r="C78" s="13" t="s">
        <v>6</v>
      </c>
      <c r="D78" s="13" t="s">
        <v>7</v>
      </c>
      <c r="E78" s="13" t="s">
        <v>8</v>
      </c>
      <c r="F78" s="13" t="s">
        <v>9</v>
      </c>
      <c r="G78" s="13" t="s">
        <v>10</v>
      </c>
      <c r="H78" s="13" t="s">
        <v>11</v>
      </c>
      <c r="I78" s="13" t="s">
        <v>12</v>
      </c>
      <c r="J78" s="13" t="s">
        <v>13</v>
      </c>
      <c r="K78" s="13" t="s">
        <v>14</v>
      </c>
      <c r="L78" s="13" t="s">
        <v>15</v>
      </c>
      <c r="M78" s="13" t="s">
        <v>16</v>
      </c>
      <c r="N78" s="13" t="s">
        <v>17</v>
      </c>
      <c r="O78" s="13" t="s">
        <v>18</v>
      </c>
      <c r="P78" s="13" t="s">
        <v>19</v>
      </c>
      <c r="Q78" s="14" t="s">
        <v>20</v>
      </c>
      <c r="R78" s="12" t="s">
        <v>21</v>
      </c>
    </row>
    <row r="79" spans="1:26" ht="19.5" customHeight="1" x14ac:dyDescent="0.3">
      <c r="A79" s="17" t="s">
        <v>22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20"/>
      <c r="R79" s="21"/>
      <c r="S79" s="15"/>
      <c r="T79" s="16"/>
      <c r="U79" s="16"/>
      <c r="V79" s="16"/>
      <c r="W79" s="16"/>
      <c r="X79" s="16"/>
      <c r="Y79" s="16"/>
      <c r="Z79" s="16"/>
    </row>
    <row r="80" spans="1:26" ht="19.5" customHeight="1" x14ac:dyDescent="0.3">
      <c r="A80" s="22" t="s">
        <v>23</v>
      </c>
      <c r="B80" s="23">
        <v>296</v>
      </c>
      <c r="C80" s="23">
        <v>463</v>
      </c>
      <c r="D80" s="23">
        <v>522</v>
      </c>
      <c r="E80" s="23">
        <v>229</v>
      </c>
      <c r="F80" s="23">
        <v>148</v>
      </c>
      <c r="G80" s="23">
        <v>44</v>
      </c>
      <c r="H80" s="23">
        <v>43</v>
      </c>
      <c r="I80" s="23">
        <v>18361</v>
      </c>
      <c r="J80" s="23">
        <v>618</v>
      </c>
      <c r="K80" s="23">
        <v>378</v>
      </c>
      <c r="L80" s="23">
        <v>4253</v>
      </c>
      <c r="M80" s="23">
        <v>1410</v>
      </c>
      <c r="N80" s="23">
        <v>215</v>
      </c>
      <c r="O80" s="23">
        <v>868</v>
      </c>
      <c r="P80" s="24">
        <v>663</v>
      </c>
      <c r="Q80" s="25">
        <f t="shared" ref="Q80:Q85" si="9">SUM(B80:P80)</f>
        <v>28511</v>
      </c>
      <c r="R80" s="26">
        <f>Q80/Q84</f>
        <v>0.51677511736238246</v>
      </c>
      <c r="S80" s="15"/>
      <c r="T80" s="16"/>
      <c r="U80" s="16"/>
      <c r="V80" s="16"/>
      <c r="W80" s="16"/>
      <c r="X80" s="16"/>
      <c r="Y80" s="16"/>
      <c r="Z80" s="16"/>
    </row>
    <row r="81" spans="1:26" ht="19.5" customHeight="1" x14ac:dyDescent="0.3">
      <c r="A81" s="22" t="s">
        <v>24</v>
      </c>
      <c r="B81" s="23"/>
      <c r="C81" s="23">
        <v>640</v>
      </c>
      <c r="D81" s="23"/>
      <c r="E81" s="23">
        <v>248</v>
      </c>
      <c r="F81" s="23">
        <v>124</v>
      </c>
      <c r="G81" s="23">
        <v>12</v>
      </c>
      <c r="H81" s="23"/>
      <c r="I81" s="23">
        <v>3144</v>
      </c>
      <c r="J81" s="23"/>
      <c r="K81" s="23"/>
      <c r="L81" s="23"/>
      <c r="M81" s="23">
        <v>1248</v>
      </c>
      <c r="N81" s="23"/>
      <c r="O81" s="23"/>
      <c r="P81" s="24"/>
      <c r="Q81" s="25">
        <f t="shared" si="9"/>
        <v>5416</v>
      </c>
      <c r="R81" s="26">
        <f>Q81/Q84</f>
        <v>9.8167515542585779E-2</v>
      </c>
      <c r="S81" s="15"/>
      <c r="T81" s="16"/>
      <c r="U81" s="16"/>
      <c r="V81" s="16"/>
      <c r="W81" s="16"/>
      <c r="X81" s="16"/>
      <c r="Y81" s="16"/>
      <c r="Z81" s="16"/>
    </row>
    <row r="82" spans="1:26" ht="19.5" customHeight="1" x14ac:dyDescent="0.3">
      <c r="A82" s="27" t="s">
        <v>25</v>
      </c>
      <c r="B82" s="23">
        <v>94</v>
      </c>
      <c r="C82" s="23"/>
      <c r="D82" s="23">
        <v>233</v>
      </c>
      <c r="E82" s="23"/>
      <c r="F82" s="23"/>
      <c r="G82" s="23"/>
      <c r="H82" s="23">
        <v>49</v>
      </c>
      <c r="I82" s="23">
        <v>3318</v>
      </c>
      <c r="J82" s="23">
        <v>1017</v>
      </c>
      <c r="K82" s="23">
        <v>284</v>
      </c>
      <c r="L82" s="23">
        <v>2437</v>
      </c>
      <c r="M82" s="23"/>
      <c r="N82" s="23">
        <v>391</v>
      </c>
      <c r="O82" s="23">
        <v>1030</v>
      </c>
      <c r="P82" s="24">
        <v>896</v>
      </c>
      <c r="Q82" s="25">
        <f t="shared" si="9"/>
        <v>9749</v>
      </c>
      <c r="R82" s="26">
        <f>Q82/Q84</f>
        <v>0.1767051530695474</v>
      </c>
      <c r="S82" s="15"/>
      <c r="T82" s="16"/>
      <c r="U82" s="16"/>
      <c r="V82" s="16"/>
      <c r="W82" s="16"/>
      <c r="X82" s="16"/>
      <c r="Y82" s="16"/>
      <c r="Z82" s="16"/>
    </row>
    <row r="83" spans="1:26" ht="19.5" customHeight="1" thickBot="1" x14ac:dyDescent="0.35">
      <c r="A83" s="27" t="s">
        <v>26</v>
      </c>
      <c r="B83" s="28"/>
      <c r="C83" s="28"/>
      <c r="D83" s="28"/>
      <c r="E83" s="28"/>
      <c r="F83" s="28"/>
      <c r="G83" s="28"/>
      <c r="H83" s="28"/>
      <c r="I83" s="28">
        <v>9686</v>
      </c>
      <c r="J83" s="28"/>
      <c r="K83" s="28"/>
      <c r="L83" s="28">
        <v>1809</v>
      </c>
      <c r="M83" s="28"/>
      <c r="N83" s="28"/>
      <c r="O83" s="28"/>
      <c r="P83" s="29"/>
      <c r="Q83" s="30">
        <f t="shared" si="9"/>
        <v>11495</v>
      </c>
      <c r="R83" s="31">
        <f>Q83/Q84</f>
        <v>0.2083522140254844</v>
      </c>
      <c r="S83" s="15"/>
      <c r="T83" s="16"/>
      <c r="U83" s="16"/>
      <c r="V83" s="16"/>
      <c r="W83" s="16"/>
      <c r="X83" s="16"/>
      <c r="Y83" s="16"/>
      <c r="Z83" s="16"/>
    </row>
    <row r="84" spans="1:26" ht="19.5" customHeight="1" thickTop="1" x14ac:dyDescent="0.3">
      <c r="A84" s="32" t="s">
        <v>27</v>
      </c>
      <c r="B84" s="33">
        <f>SUM(B80:B83)</f>
        <v>390</v>
      </c>
      <c r="C84" s="33">
        <f t="shared" ref="C84:P84" si="10">SUM(C80:C83)</f>
        <v>1103</v>
      </c>
      <c r="D84" s="33">
        <f t="shared" si="10"/>
        <v>755</v>
      </c>
      <c r="E84" s="33">
        <f t="shared" si="10"/>
        <v>477</v>
      </c>
      <c r="F84" s="33">
        <f t="shared" si="10"/>
        <v>272</v>
      </c>
      <c r="G84" s="33">
        <f t="shared" si="10"/>
        <v>56</v>
      </c>
      <c r="H84" s="33">
        <f t="shared" si="10"/>
        <v>92</v>
      </c>
      <c r="I84" s="33">
        <f t="shared" si="10"/>
        <v>34509</v>
      </c>
      <c r="J84" s="33">
        <f t="shared" si="10"/>
        <v>1635</v>
      </c>
      <c r="K84" s="33">
        <f t="shared" si="10"/>
        <v>662</v>
      </c>
      <c r="L84" s="33">
        <f t="shared" si="10"/>
        <v>8499</v>
      </c>
      <c r="M84" s="33">
        <f t="shared" si="10"/>
        <v>2658</v>
      </c>
      <c r="N84" s="33">
        <f t="shared" si="10"/>
        <v>606</v>
      </c>
      <c r="O84" s="33">
        <f t="shared" si="10"/>
        <v>1898</v>
      </c>
      <c r="P84" s="34">
        <f t="shared" si="10"/>
        <v>1559</v>
      </c>
      <c r="Q84" s="35">
        <f t="shared" si="9"/>
        <v>55171</v>
      </c>
      <c r="R84" s="36">
        <f>SUM(R80:R83)</f>
        <v>1</v>
      </c>
      <c r="S84" s="15"/>
      <c r="T84" s="16"/>
      <c r="U84" s="16"/>
      <c r="V84" s="16"/>
      <c r="W84" s="16"/>
      <c r="X84" s="16"/>
      <c r="Y84" s="16"/>
      <c r="Z84" s="16"/>
    </row>
    <row r="85" spans="1:26" ht="19.5" customHeight="1" thickBot="1" x14ac:dyDescent="0.35">
      <c r="A85" s="37" t="s">
        <v>28</v>
      </c>
      <c r="B85" s="38"/>
      <c r="C85" s="38"/>
      <c r="D85" s="38">
        <v>5</v>
      </c>
      <c r="E85" s="38"/>
      <c r="F85" s="38"/>
      <c r="G85" s="38"/>
      <c r="H85" s="38">
        <v>25</v>
      </c>
      <c r="I85" s="38">
        <v>31</v>
      </c>
      <c r="J85" s="38">
        <v>14</v>
      </c>
      <c r="K85" s="38"/>
      <c r="L85" s="38">
        <v>2</v>
      </c>
      <c r="M85" s="38">
        <v>5</v>
      </c>
      <c r="N85" s="38"/>
      <c r="O85" s="38">
        <v>14</v>
      </c>
      <c r="P85" s="39">
        <v>10</v>
      </c>
      <c r="Q85" s="40">
        <f t="shared" si="9"/>
        <v>106</v>
      </c>
      <c r="R85" s="41"/>
      <c r="S85" s="15"/>
      <c r="T85" s="16"/>
      <c r="U85" s="16"/>
      <c r="V85" s="16"/>
      <c r="W85" s="16"/>
      <c r="X85" s="16"/>
      <c r="Y85" s="16"/>
      <c r="Z85" s="16"/>
    </row>
    <row r="86" spans="1:26" ht="19.5" customHeight="1" x14ac:dyDescent="0.3">
      <c r="A86" s="42" t="s">
        <v>29</v>
      </c>
      <c r="B86" s="43" t="s">
        <v>30</v>
      </c>
      <c r="C86" s="44">
        <v>130</v>
      </c>
      <c r="D86" s="45" t="s">
        <v>31</v>
      </c>
      <c r="E86" s="45">
        <v>1612</v>
      </c>
      <c r="F86" s="45" t="s">
        <v>32</v>
      </c>
      <c r="G86" s="45">
        <v>153</v>
      </c>
      <c r="H86" s="45" t="s">
        <v>33</v>
      </c>
      <c r="I86" s="45">
        <v>241</v>
      </c>
      <c r="J86" s="45" t="s">
        <v>34</v>
      </c>
      <c r="K86" s="45"/>
      <c r="L86" s="45">
        <v>33</v>
      </c>
      <c r="M86" s="45" t="s">
        <v>35</v>
      </c>
      <c r="N86" s="46"/>
      <c r="O86" s="43">
        <v>173</v>
      </c>
      <c r="P86" s="45" t="s">
        <v>36</v>
      </c>
      <c r="Q86" s="45">
        <f>C86+E86+G86+I86+L86+O86+O87</f>
        <v>2415</v>
      </c>
      <c r="R86" s="16"/>
      <c r="S86" s="15"/>
      <c r="T86" s="16"/>
      <c r="U86" s="16"/>
      <c r="V86" s="16"/>
      <c r="W86" s="16"/>
      <c r="X86" s="16"/>
      <c r="Y86" s="16"/>
      <c r="Z86" s="16"/>
    </row>
    <row r="87" spans="1:26" ht="19.5" customHeight="1" x14ac:dyDescent="0.3">
      <c r="A87" s="42"/>
      <c r="B87" s="43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 t="s">
        <v>37</v>
      </c>
      <c r="N87" s="45"/>
      <c r="O87" s="45">
        <v>73</v>
      </c>
      <c r="P87" s="45" t="s">
        <v>36</v>
      </c>
      <c r="Q87" s="45"/>
      <c r="R87" s="16"/>
      <c r="S87" s="15"/>
      <c r="T87" s="16"/>
      <c r="U87" s="16"/>
      <c r="V87" s="16"/>
      <c r="W87" s="16"/>
      <c r="X87" s="16"/>
      <c r="Y87" s="16"/>
      <c r="Z87" s="16"/>
    </row>
    <row r="88" spans="1:26" ht="19.5" customHeight="1" x14ac:dyDescent="0.3">
      <c r="A88" s="47" t="s">
        <v>38</v>
      </c>
      <c r="B88" s="45"/>
      <c r="C88" s="45"/>
      <c r="D88" s="45"/>
      <c r="E88" s="45"/>
      <c r="F88" s="45"/>
      <c r="G88" s="45"/>
      <c r="H88" s="45"/>
      <c r="I88" s="48"/>
      <c r="J88" s="45"/>
      <c r="K88" s="45"/>
      <c r="L88" s="45"/>
      <c r="M88" s="45"/>
      <c r="N88" s="45"/>
      <c r="O88" s="45"/>
      <c r="P88" s="45"/>
      <c r="Q88" s="49">
        <f>Q84+Q85+Q86</f>
        <v>57692</v>
      </c>
      <c r="R88" s="16"/>
      <c r="S88" s="15"/>
      <c r="T88" s="16"/>
      <c r="U88" s="16"/>
      <c r="V88" s="16"/>
      <c r="W88" s="16"/>
      <c r="X88" s="16"/>
      <c r="Y88" s="16"/>
      <c r="Z88" s="16"/>
    </row>
    <row r="89" spans="1:26" ht="20.25" customHeight="1" thickBot="1" x14ac:dyDescent="0.35">
      <c r="A89" s="50" t="s">
        <v>39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2">
        <v>57351</v>
      </c>
      <c r="R89" s="16"/>
    </row>
    <row r="90" spans="1:26" ht="20.25" customHeight="1" thickBot="1" x14ac:dyDescent="0.35">
      <c r="A90" s="47" t="s">
        <v>40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3">
        <f>Q88-Q89</f>
        <v>341</v>
      </c>
      <c r="R90" s="16"/>
    </row>
    <row r="91" spans="1:26" ht="20.25" customHeight="1" x14ac:dyDescent="0.3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5"/>
    </row>
    <row r="92" spans="1:26" ht="20.25" customHeight="1" x14ac:dyDescent="0.3">
      <c r="A92" s="126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2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26" ht="20.25" customHeight="1" x14ac:dyDescent="0.3">
      <c r="A94" s="1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26" x14ac:dyDescent="0.3">
      <c r="A95" s="1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</sheetData>
  <mergeCells count="20">
    <mergeCell ref="B36:D36"/>
    <mergeCell ref="A1:R1"/>
    <mergeCell ref="A2:R2"/>
    <mergeCell ref="A3:R3"/>
    <mergeCell ref="A27:R27"/>
    <mergeCell ref="B29:D29"/>
    <mergeCell ref="B30:D30"/>
    <mergeCell ref="B31:D31"/>
    <mergeCell ref="B32:D32"/>
    <mergeCell ref="B33:D33"/>
    <mergeCell ref="B34:D34"/>
    <mergeCell ref="B35:D35"/>
    <mergeCell ref="A73:R73"/>
    <mergeCell ref="A74:R74"/>
    <mergeCell ref="B37:D37"/>
    <mergeCell ref="A49:R49"/>
    <mergeCell ref="A50:R50"/>
    <mergeCell ref="A51:R51"/>
    <mergeCell ref="A52:R52"/>
    <mergeCell ref="A72:R72"/>
  </mergeCells>
  <pageMargins left="0.25" right="0.25" top="0.75" bottom="0.75" header="0.3" footer="0.3"/>
  <pageSetup scale="50" orientation="landscape" r:id="rId1"/>
  <headerFooter alignWithMargins="0">
    <oddFooter>&amp;L&amp;Z&amp;F</oddFooter>
  </headerFooter>
  <rowBreaks count="2" manualBreakCount="2">
    <brk id="48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Oct15</vt:lpstr>
      <vt:lpstr>Nov15</vt:lpstr>
      <vt:lpstr>Dec15 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Alanis, Renee</dc:creator>
  <cp:lastModifiedBy>Alanis, Renee</cp:lastModifiedBy>
  <dcterms:created xsi:type="dcterms:W3CDTF">2015-10-01T18:21:36Z</dcterms:created>
  <dcterms:modified xsi:type="dcterms:W3CDTF">2015-12-02T21:53:41Z</dcterms:modified>
</cp:coreProperties>
</file>