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301A Recon" sheetId="1" r:id="rId1"/>
  </sheets>
  <definedNames>
    <definedName name="_xlnm.Print_Area" localSheetId="0">'301A Recon'!$A$1:$C$56</definedName>
    <definedName name="_xlnm.Print_Titles" localSheetId="0">'301A Recon'!$2:$3</definedName>
  </definedNames>
  <calcPr fullCalcOnLoad="1"/>
</workbook>
</file>

<file path=xl/sharedStrings.xml><?xml version="1.0" encoding="utf-8"?>
<sst xmlns="http://schemas.openxmlformats.org/spreadsheetml/2006/main" count="46" uniqueCount="45">
  <si>
    <t>Admin %</t>
  </si>
  <si>
    <t>Net Profit/(Loss)</t>
  </si>
  <si>
    <t>% of Rev Net of Admin</t>
  </si>
  <si>
    <t>Net Capitation</t>
  </si>
  <si>
    <t>Total Profit/(Loss)</t>
  </si>
  <si>
    <t>Assumptions:</t>
  </si>
  <si>
    <t>Subtotal</t>
  </si>
  <si>
    <t>Gross Capitation Rate</t>
  </si>
  <si>
    <t>* Calculating the Net Revenue</t>
  </si>
  <si>
    <t>* Building the Gross Capitation Rate</t>
  </si>
  <si>
    <t>Net Capitation Revenue (Gross-PT-Admin)</t>
  </si>
  <si>
    <t>non-MED</t>
  </si>
  <si>
    <t>Risk Band Corridor - 2% or (2%)</t>
  </si>
  <si>
    <t>For Contract Year Ended 9/30/XX</t>
  </si>
  <si>
    <t>TWG Non-MED Amount Due To (From) Health Plan</t>
  </si>
  <si>
    <t>Premium Tax</t>
  </si>
  <si>
    <t>Net TWG Non-MED Amount Due To (From) Health Plan</t>
  </si>
  <si>
    <t xml:space="preserve">(2) Health Plan Encounters includes all prospective TWG non-MED adjudicated encounters for the period being reconciled.  </t>
  </si>
  <si>
    <t>(4) Reinsurance Paid includes all payments to the Health Plan for the period being reconciled.</t>
  </si>
  <si>
    <t>(5) Member Months are actual TWG non-MED prospective member months paid for the period being reconciled.</t>
  </si>
  <si>
    <t xml:space="preserve">7) The Health Plan is responsible for a premium tax to the Department of Insurance of 2% on all payments received by the HP from AHCCCS. </t>
  </si>
  <si>
    <t>(3) Subcapitated expenses are self reported from Quarterly Financial statements. These should not contain the enhanced portion of a payment for PCP Parity that is subject to AHCCCS cost settlement.</t>
  </si>
  <si>
    <t xml:space="preserve">(6) CN1 Code 05 Encounters have been excluded from the data because the health plans are required to self report sub-capitated expenses as noted in #3 above.  </t>
  </si>
  <si>
    <t>ACOM POLICY 301A, ATTACHMENT A</t>
  </si>
  <si>
    <t>8) The enhanced portion of a payment for PCP Parity that is subject to AHCCCS cost settlement will not be included in the reconciliation; the non-enhanced portion of the payment will be included in the reconciliation.</t>
  </si>
  <si>
    <t xml:space="preserve">(1) TWG non-MED revenue includes prospective risk adjusted capitation and delivery supplemental payments for the period being reconciled. </t>
  </si>
  <si>
    <t>+$8.75-(8.75*.0588)</t>
  </si>
  <si>
    <t>+$109.74/.98-$109.74</t>
  </si>
  <si>
    <t>Add:  CYE09 Bid Admin PMPM less 5.88%</t>
  </si>
  <si>
    <t>Deduct:  Admin</t>
  </si>
  <si>
    <t>Health Insurer Fee Capitation Adjustment</t>
  </si>
  <si>
    <t>Add:  Health Insurer Fee Capitation Adjustment</t>
  </si>
  <si>
    <t>TWG non-MED Revenue Net of Admin, Health Insurer Fee Capitation Adjustment, and Premium Tax*</t>
  </si>
  <si>
    <t>Deduct:  Health Insurer Fee Capitation Adjustment</t>
  </si>
  <si>
    <t>Cap Rate before Admin, HIF Capitation Adjustment and Premium Tax</t>
  </si>
  <si>
    <r>
      <t xml:space="preserve">TWG non-MED Risk Adjusted Capitation Revenue </t>
    </r>
    <r>
      <rPr>
        <b/>
        <vertAlign val="superscript"/>
        <sz val="8"/>
        <rFont val="Times New Roman"/>
        <family val="1"/>
      </rPr>
      <t>(1)</t>
    </r>
  </si>
  <si>
    <r>
      <t>Premium Tax</t>
    </r>
    <r>
      <rPr>
        <b/>
        <vertAlign val="superscript"/>
        <sz val="8"/>
        <rFont val="Times New Roman"/>
        <family val="1"/>
      </rPr>
      <t xml:space="preserve"> 7</t>
    </r>
  </si>
  <si>
    <r>
      <t xml:space="preserve">HP Paid Encounters </t>
    </r>
    <r>
      <rPr>
        <b/>
        <vertAlign val="superscript"/>
        <sz val="8"/>
        <rFont val="Times New Roman"/>
        <family val="1"/>
      </rPr>
      <t>(2)</t>
    </r>
  </si>
  <si>
    <r>
      <t xml:space="preserve">HP Reported Subcapitated Expenditures </t>
    </r>
    <r>
      <rPr>
        <b/>
        <vertAlign val="superscript"/>
        <sz val="8"/>
        <rFont val="Times New Roman"/>
        <family val="1"/>
      </rPr>
      <t>(3)</t>
    </r>
  </si>
  <si>
    <r>
      <t xml:space="preserve">Exclusion of Subcap Code 01 Encounters </t>
    </r>
    <r>
      <rPr>
        <b/>
        <vertAlign val="superscript"/>
        <sz val="8"/>
        <rFont val="Times New Roman"/>
        <family val="1"/>
      </rPr>
      <t>(6)</t>
    </r>
  </si>
  <si>
    <r>
      <t xml:space="preserve">Reinsurance Paid </t>
    </r>
    <r>
      <rPr>
        <b/>
        <vertAlign val="superscript"/>
        <sz val="8"/>
        <rFont val="Times New Roman"/>
        <family val="1"/>
      </rPr>
      <t>(4)</t>
    </r>
  </si>
  <si>
    <r>
      <t xml:space="preserve">MM </t>
    </r>
    <r>
      <rPr>
        <b/>
        <vertAlign val="superscript"/>
        <sz val="8"/>
        <rFont val="Times New Roman"/>
        <family val="1"/>
      </rPr>
      <t>(5)</t>
    </r>
  </si>
  <si>
    <r>
      <t xml:space="preserve">Add:  Premium Tax (PT) of 2.0% </t>
    </r>
    <r>
      <rPr>
        <vertAlign val="superscript"/>
        <sz val="8"/>
        <rFont val="Times New Roman"/>
        <family val="1"/>
      </rPr>
      <t>7</t>
    </r>
  </si>
  <si>
    <r>
      <t>Deduct:  Premium Tax (Gross x 2.0%))</t>
    </r>
    <r>
      <rPr>
        <vertAlign val="superscript"/>
        <sz val="8"/>
        <rFont val="Times New Roman"/>
        <family val="1"/>
      </rPr>
      <t xml:space="preserve"> 7</t>
    </r>
  </si>
  <si>
    <t>HEALTH PLAN PROSPECTIVE TITLE XIX WAIVER GROUP NON-MED RECONCILIAITON - EXAMPLE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</si>
</sst>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_);\(0.00\)"/>
    <numFmt numFmtId="173" formatCode="0_);\(0\)"/>
    <numFmt numFmtId="174" formatCode="0.000000"/>
    <numFmt numFmtId="175" formatCode="0.00000"/>
    <numFmt numFmtId="176" formatCode="0.0000"/>
    <numFmt numFmtId="177" formatCode="0.000"/>
    <numFmt numFmtId="178" formatCode="_(&quot;$&quot;* #,##0.000_);_(&quot;$&quot;* \(#,##0.000\);_(&quot;$&quot;* &quot;-&quot;??_);_(@_)"/>
    <numFmt numFmtId="179" formatCode="_(&quot;$&quot;* #,##0.000_);_(&quot;$&quot;* \(#,##0.000\);_(&quot;$&quot;* &quot;-&quot;???_);_(@_)"/>
    <numFmt numFmtId="180" formatCode="&quot;$&quot;#,##0.0000_);[Red]\(&quot;$&quot;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0_);_(&quot;$&quot;* \(#,##0.0000\);_(&quot;$&quot;* &quot;-&quot;????_);_(@_)"/>
    <numFmt numFmtId="186" formatCode="&quot;$&quot;#,##0.000_);[Red]\(&quot;$&quot;#,##0.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164" fontId="23" fillId="0" borderId="11" xfId="0" applyNumberFormat="1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44" fontId="25" fillId="0" borderId="0" xfId="44" applyFont="1" applyFill="1" applyAlignment="1">
      <alignment/>
    </xf>
    <xf numFmtId="44" fontId="25" fillId="0" borderId="0" xfId="44" applyFont="1" applyFill="1" applyBorder="1" applyAlignment="1">
      <alignment/>
    </xf>
    <xf numFmtId="44" fontId="25" fillId="0" borderId="13" xfId="44" applyFont="1" applyFill="1" applyBorder="1" applyAlignment="1">
      <alignment/>
    </xf>
    <xf numFmtId="0" fontId="23" fillId="0" borderId="0" xfId="0" applyFont="1" applyFill="1" applyAlignment="1">
      <alignment horizontal="left"/>
    </xf>
    <xf numFmtId="44" fontId="25" fillId="0" borderId="14" xfId="44" applyFont="1" applyFill="1" applyBorder="1" applyAlignment="1">
      <alignment/>
    </xf>
    <xf numFmtId="44" fontId="25" fillId="0" borderId="11" xfId="44" applyFont="1" applyFill="1" applyBorder="1" applyAlignment="1">
      <alignment/>
    </xf>
    <xf numFmtId="10" fontId="25" fillId="0" borderId="0" xfId="59" applyNumberFormat="1" applyFont="1" applyFill="1" applyAlignment="1">
      <alignment/>
    </xf>
    <xf numFmtId="37" fontId="25" fillId="0" borderId="0" xfId="44" applyNumberFormat="1" applyFont="1" applyFill="1" applyBorder="1" applyAlignment="1">
      <alignment/>
    </xf>
    <xf numFmtId="44" fontId="21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4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44" fontId="25" fillId="0" borderId="15" xfId="0" applyNumberFormat="1" applyFont="1" applyFill="1" applyBorder="1" applyAlignment="1">
      <alignment/>
    </xf>
    <xf numFmtId="7" fontId="23" fillId="0" borderId="0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3" fillId="0" borderId="1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5" fillId="0" borderId="19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1" fillId="0" borderId="14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8" fontId="25" fillId="0" borderId="20" xfId="0" applyNumberFormat="1" applyFont="1" applyBorder="1" applyAlignment="1">
      <alignment/>
    </xf>
    <xf numFmtId="8" fontId="25" fillId="0" borderId="0" xfId="0" applyNumberFormat="1" applyFont="1" applyAlignment="1">
      <alignment/>
    </xf>
    <xf numFmtId="0" fontId="25" fillId="0" borderId="0" xfId="0" applyFont="1" applyBorder="1" applyAlignment="1" quotePrefix="1">
      <alignment/>
    </xf>
    <xf numFmtId="8" fontId="25" fillId="0" borderId="23" xfId="0" applyNumberFormat="1" applyFont="1" applyBorder="1" applyAlignment="1">
      <alignment/>
    </xf>
    <xf numFmtId="8" fontId="25" fillId="0" borderId="24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1.28125" style="2" customWidth="1"/>
    <col min="2" max="2" width="30.7109375" style="2" customWidth="1"/>
    <col min="3" max="3" width="31.00390625" style="2" customWidth="1"/>
    <col min="4" max="16384" width="8.8515625" style="2" customWidth="1"/>
  </cols>
  <sheetData>
    <row r="1" spans="1:3" ht="12.75">
      <c r="A1" s="1" t="s">
        <v>23</v>
      </c>
      <c r="B1" s="1"/>
      <c r="C1" s="1"/>
    </row>
    <row r="2" spans="1:3" ht="12.75">
      <c r="A2" s="3" t="s">
        <v>44</v>
      </c>
      <c r="B2" s="3"/>
      <c r="C2" s="3"/>
    </row>
    <row r="3" spans="1:3" ht="12.75">
      <c r="A3" s="4" t="s">
        <v>13</v>
      </c>
      <c r="B3" s="4"/>
      <c r="C3" s="4"/>
    </row>
    <row r="4" spans="1:3" ht="13.5" thickBot="1">
      <c r="A4" s="4"/>
      <c r="B4" s="4"/>
      <c r="C4" s="4"/>
    </row>
    <row r="5" spans="1:3" ht="13.5" thickBot="1">
      <c r="A5" s="5"/>
      <c r="B5" s="6"/>
      <c r="C5" s="7" t="s">
        <v>11</v>
      </c>
    </row>
    <row r="6" spans="1:3" ht="12.75">
      <c r="A6" s="8"/>
      <c r="B6" s="9"/>
      <c r="C6" s="9"/>
    </row>
    <row r="7" spans="1:3" ht="12.75">
      <c r="A7" s="10" t="s">
        <v>35</v>
      </c>
      <c r="B7" s="11"/>
      <c r="C7" s="12">
        <v>30000000</v>
      </c>
    </row>
    <row r="8" spans="1:3" ht="12.75">
      <c r="A8" s="10" t="s">
        <v>36</v>
      </c>
      <c r="B8" s="11"/>
      <c r="C8" s="13">
        <f>-C7*0.02</f>
        <v>-600000</v>
      </c>
    </row>
    <row r="9" spans="1:3" ht="12.75">
      <c r="A9" s="10" t="s">
        <v>30</v>
      </c>
      <c r="B9" s="11"/>
      <c r="C9" s="13">
        <v>-450000</v>
      </c>
    </row>
    <row r="10" spans="1:3" ht="12.75">
      <c r="A10" s="10" t="s">
        <v>0</v>
      </c>
      <c r="B10" s="11"/>
      <c r="C10" s="14">
        <f>-(36.3-(36.3*0.0588))*C18</f>
        <v>-2049933.5999999999</v>
      </c>
    </row>
    <row r="11" spans="1:3" ht="12.75">
      <c r="A11" s="15" t="s">
        <v>32</v>
      </c>
      <c r="B11" s="11"/>
      <c r="C11" s="12">
        <f>SUM(C7:C10)</f>
        <v>26900066.4</v>
      </c>
    </row>
    <row r="12" spans="1:3" ht="12.75">
      <c r="A12" s="10" t="s">
        <v>37</v>
      </c>
      <c r="B12" s="11"/>
      <c r="C12" s="12">
        <v>-26800000</v>
      </c>
    </row>
    <row r="13" spans="1:3" ht="12.75">
      <c r="A13" s="10" t="s">
        <v>38</v>
      </c>
      <c r="B13" s="11"/>
      <c r="C13" s="12">
        <v>-105000</v>
      </c>
    </row>
    <row r="14" spans="1:3" ht="12.75">
      <c r="A14" s="10" t="s">
        <v>39</v>
      </c>
      <c r="B14" s="11"/>
      <c r="C14" s="12">
        <v>548000</v>
      </c>
    </row>
    <row r="15" spans="1:3" ht="13.5" thickBot="1">
      <c r="A15" s="10" t="s">
        <v>40</v>
      </c>
      <c r="B15" s="11"/>
      <c r="C15" s="16">
        <v>3225000</v>
      </c>
    </row>
    <row r="16" spans="1:3" ht="13.5" thickBot="1">
      <c r="A16" s="10" t="s">
        <v>1</v>
      </c>
      <c r="B16" s="11"/>
      <c r="C16" s="17">
        <f>SUM(C11:C15)</f>
        <v>3768066.3999999985</v>
      </c>
    </row>
    <row r="17" spans="1:3" ht="12.75">
      <c r="A17" s="10" t="s">
        <v>2</v>
      </c>
      <c r="B17" s="11"/>
      <c r="C17" s="18">
        <f>+C16/C11</f>
        <v>0.14007647207889415</v>
      </c>
    </row>
    <row r="18" spans="1:4" ht="12.75">
      <c r="A18" s="10" t="s">
        <v>41</v>
      </c>
      <c r="B18" s="11"/>
      <c r="C18" s="19">
        <v>60000</v>
      </c>
      <c r="D18" s="20"/>
    </row>
    <row r="19" spans="1:3" s="23" customFormat="1" ht="13.5" customHeight="1">
      <c r="A19" s="21"/>
      <c r="B19" s="22"/>
      <c r="C19" s="22"/>
    </row>
    <row r="20" spans="1:3" s="23" customFormat="1" ht="13.5" customHeight="1">
      <c r="A20" s="10" t="s">
        <v>3</v>
      </c>
      <c r="B20" s="13">
        <f>+C11</f>
        <v>26900066.4</v>
      </c>
      <c r="C20" s="13"/>
    </row>
    <row r="21" spans="1:7" s="23" customFormat="1" ht="13.5" customHeight="1">
      <c r="A21" s="10" t="s">
        <v>4</v>
      </c>
      <c r="B21" s="13">
        <f>+C16</f>
        <v>3768066.3999999985</v>
      </c>
      <c r="C21" s="13"/>
      <c r="E21" s="2"/>
      <c r="F21" s="2"/>
      <c r="G21" s="2"/>
    </row>
    <row r="22" spans="1:7" s="23" customFormat="1" ht="13.5" customHeight="1">
      <c r="A22" s="10"/>
      <c r="B22" s="21"/>
      <c r="C22" s="21"/>
      <c r="E22" s="2"/>
      <c r="F22" s="2"/>
      <c r="G22" s="2"/>
    </row>
    <row r="23" spans="1:7" s="23" customFormat="1" ht="13.5" customHeight="1">
      <c r="A23" s="10" t="s">
        <v>12</v>
      </c>
      <c r="B23" s="24">
        <f>IF(B21&gt;0,B20*0.02,+B20*-0.02)</f>
        <v>538001.328</v>
      </c>
      <c r="C23" s="24"/>
      <c r="E23" s="2"/>
      <c r="F23" s="2"/>
      <c r="G23" s="2"/>
    </row>
    <row r="24" spans="1:7" s="23" customFormat="1" ht="13.5" customHeight="1">
      <c r="A24" s="10"/>
      <c r="B24" s="25"/>
      <c r="C24" s="21"/>
      <c r="E24" s="2"/>
      <c r="F24" s="2"/>
      <c r="G24" s="2"/>
    </row>
    <row r="25" spans="1:7" s="23" customFormat="1" ht="13.5" customHeight="1">
      <c r="A25" s="26" t="s">
        <v>14</v>
      </c>
      <c r="B25" s="24">
        <f>IF(ABS(B21)&gt;B23,B23-B21,0)</f>
        <v>-3230065.0719999988</v>
      </c>
      <c r="C25" s="24"/>
      <c r="E25" s="2"/>
      <c r="F25" s="2"/>
      <c r="G25" s="2"/>
    </row>
    <row r="26" spans="1:7" s="23" customFormat="1" ht="13.5" customHeight="1">
      <c r="A26" s="27" t="s">
        <v>15</v>
      </c>
      <c r="B26" s="24">
        <f>B25*0.0204</f>
        <v>-65893.32746879998</v>
      </c>
      <c r="C26" s="24"/>
      <c r="E26" s="2"/>
      <c r="F26" s="2"/>
      <c r="G26" s="2"/>
    </row>
    <row r="27" spans="1:3" s="23" customFormat="1" ht="13.5" customHeight="1" thickBot="1">
      <c r="A27" s="26" t="s">
        <v>16</v>
      </c>
      <c r="B27" s="28">
        <f>SUM(B25:B26)</f>
        <v>-3295958.3994687987</v>
      </c>
      <c r="C27" s="24"/>
    </row>
    <row r="28" spans="1:3" s="23" customFormat="1" ht="13.5" customHeight="1" thickTop="1">
      <c r="A28" s="10"/>
      <c r="B28" s="29"/>
      <c r="C28" s="21"/>
    </row>
    <row r="29" spans="1:3" s="23" customFormat="1" ht="10.5" thickBot="1">
      <c r="A29" s="10"/>
      <c r="B29" s="21"/>
      <c r="C29" s="21"/>
    </row>
    <row r="30" spans="1:4" s="23" customFormat="1" ht="27" customHeight="1">
      <c r="A30" s="30" t="s">
        <v>5</v>
      </c>
      <c r="B30" s="31"/>
      <c r="C30" s="32"/>
      <c r="D30" s="33"/>
    </row>
    <row r="31" spans="1:4" s="38" customFormat="1" ht="27" customHeight="1">
      <c r="A31" s="34" t="s">
        <v>25</v>
      </c>
      <c r="B31" s="35"/>
      <c r="C31" s="36"/>
      <c r="D31" s="37"/>
    </row>
    <row r="32" spans="1:4" s="38" customFormat="1" ht="27" customHeight="1">
      <c r="A32" s="34" t="s">
        <v>17</v>
      </c>
      <c r="B32" s="35"/>
      <c r="C32" s="36"/>
      <c r="D32" s="37"/>
    </row>
    <row r="33" spans="1:4" s="38" customFormat="1" ht="27" customHeight="1">
      <c r="A33" s="34" t="s">
        <v>21</v>
      </c>
      <c r="B33" s="35"/>
      <c r="C33" s="36"/>
      <c r="D33" s="37"/>
    </row>
    <row r="34" spans="1:4" s="38" customFormat="1" ht="27" customHeight="1">
      <c r="A34" s="34" t="s">
        <v>18</v>
      </c>
      <c r="B34" s="35"/>
      <c r="C34" s="36"/>
      <c r="D34" s="37"/>
    </row>
    <row r="35" spans="1:4" s="38" customFormat="1" ht="27" customHeight="1">
      <c r="A35" s="34" t="s">
        <v>19</v>
      </c>
      <c r="B35" s="35"/>
      <c r="C35" s="36"/>
      <c r="D35" s="37"/>
    </row>
    <row r="36" spans="1:4" s="38" customFormat="1" ht="43.5" customHeight="1">
      <c r="A36" s="34" t="s">
        <v>22</v>
      </c>
      <c r="B36" s="35"/>
      <c r="C36" s="36"/>
      <c r="D36" s="37"/>
    </row>
    <row r="37" spans="1:4" s="38" customFormat="1" ht="43.5" customHeight="1">
      <c r="A37" s="34" t="s">
        <v>20</v>
      </c>
      <c r="B37" s="35"/>
      <c r="C37" s="36"/>
      <c r="D37" s="37"/>
    </row>
    <row r="38" spans="1:4" s="38" customFormat="1" ht="43.5" customHeight="1" thickBot="1">
      <c r="A38" s="39" t="s">
        <v>24</v>
      </c>
      <c r="B38" s="40"/>
      <c r="C38" s="41"/>
      <c r="D38" s="42"/>
    </row>
    <row r="39" spans="1:3" s="23" customFormat="1" ht="24.75" customHeight="1" thickBot="1">
      <c r="A39" s="43"/>
      <c r="B39" s="44"/>
      <c r="C39" s="44"/>
    </row>
    <row r="40" spans="1:3" s="23" customFormat="1" ht="9.75">
      <c r="A40" s="45" t="s">
        <v>9</v>
      </c>
      <c r="B40" s="46"/>
      <c r="C40" s="47"/>
    </row>
    <row r="41" spans="1:3" s="23" customFormat="1" ht="9.75">
      <c r="A41" s="48"/>
      <c r="B41" s="49"/>
      <c r="C41" s="50"/>
    </row>
    <row r="42" spans="1:4" s="23" customFormat="1" ht="9.75">
      <c r="A42" s="33" t="s">
        <v>34</v>
      </c>
      <c r="B42" s="49"/>
      <c r="C42" s="51">
        <v>100</v>
      </c>
      <c r="D42" s="52"/>
    </row>
    <row r="43" spans="1:4" s="23" customFormat="1" ht="9.75">
      <c r="A43" s="33" t="s">
        <v>28</v>
      </c>
      <c r="B43" s="53" t="s">
        <v>26</v>
      </c>
      <c r="C43" s="51">
        <f>8.75-(8.75*0.0588)</f>
        <v>8.2355</v>
      </c>
      <c r="D43" s="52"/>
    </row>
    <row r="44" spans="1:4" s="23" customFormat="1" ht="9.75">
      <c r="A44" s="33" t="s">
        <v>31</v>
      </c>
      <c r="B44" s="53"/>
      <c r="C44" s="54">
        <v>1.5</v>
      </c>
      <c r="D44" s="52"/>
    </row>
    <row r="45" spans="1:4" s="23" customFormat="1" ht="9.75">
      <c r="A45" s="33" t="s">
        <v>6</v>
      </c>
      <c r="B45" s="53"/>
      <c r="C45" s="51">
        <f>SUM(C42:C44)</f>
        <v>109.7355</v>
      </c>
      <c r="D45" s="52"/>
    </row>
    <row r="46" spans="1:5" s="23" customFormat="1" ht="12">
      <c r="A46" s="33" t="s">
        <v>42</v>
      </c>
      <c r="B46" s="53" t="s">
        <v>27</v>
      </c>
      <c r="C46" s="54">
        <f>C45/0.98-C45</f>
        <v>2.2395000000000067</v>
      </c>
      <c r="D46" s="52"/>
      <c r="E46" s="52"/>
    </row>
    <row r="47" spans="1:4" s="23" customFormat="1" ht="10.5" thickBot="1">
      <c r="A47" s="33" t="s">
        <v>7</v>
      </c>
      <c r="B47" s="53"/>
      <c r="C47" s="55">
        <f>SUM(C45:C46)</f>
        <v>111.97500000000001</v>
      </c>
      <c r="D47" s="52"/>
    </row>
    <row r="48" spans="1:4" s="23" customFormat="1" ht="10.5" thickTop="1">
      <c r="A48" s="33"/>
      <c r="B48" s="53"/>
      <c r="C48" s="51"/>
      <c r="D48" s="52"/>
    </row>
    <row r="49" spans="1:3" s="23" customFormat="1" ht="9.75">
      <c r="A49" s="48" t="s">
        <v>8</v>
      </c>
      <c r="B49" s="49"/>
      <c r="C49" s="50"/>
    </row>
    <row r="50" spans="1:3" s="23" customFormat="1" ht="9.75">
      <c r="A50" s="33" t="s">
        <v>7</v>
      </c>
      <c r="B50" s="49"/>
      <c r="C50" s="51">
        <f>+C47</f>
        <v>111.97500000000001</v>
      </c>
    </row>
    <row r="51" spans="1:4" s="23" customFormat="1" ht="12">
      <c r="A51" s="33" t="s">
        <v>43</v>
      </c>
      <c r="B51" s="49"/>
      <c r="C51" s="51">
        <f>-(C50*0.02)</f>
        <v>-2.2395</v>
      </c>
      <c r="D51" s="52"/>
    </row>
    <row r="52" spans="1:4" s="23" customFormat="1" ht="9.75">
      <c r="A52" s="33" t="s">
        <v>29</v>
      </c>
      <c r="B52" s="49"/>
      <c r="C52" s="51">
        <f>-C43</f>
        <v>-8.2355</v>
      </c>
      <c r="D52" s="52"/>
    </row>
    <row r="53" spans="1:4" s="23" customFormat="1" ht="9.75">
      <c r="A53" s="33" t="s">
        <v>33</v>
      </c>
      <c r="B53" s="49"/>
      <c r="C53" s="54">
        <f>-C44</f>
        <v>-1.5</v>
      </c>
      <c r="D53" s="52"/>
    </row>
    <row r="54" spans="1:3" s="23" customFormat="1" ht="9.75">
      <c r="A54" s="33" t="s">
        <v>10</v>
      </c>
      <c r="B54" s="49"/>
      <c r="C54" s="51">
        <f>SUM(C50:C53)</f>
        <v>100</v>
      </c>
    </row>
    <row r="55" spans="1:3" s="23" customFormat="1" ht="10.5" thickBot="1">
      <c r="A55" s="56"/>
      <c r="B55" s="57"/>
      <c r="C55" s="58"/>
    </row>
  </sheetData>
  <sheetProtection/>
  <mergeCells count="11">
    <mergeCell ref="A35:C35"/>
    <mergeCell ref="A2:C2"/>
    <mergeCell ref="A1:C1"/>
    <mergeCell ref="A36:C36"/>
    <mergeCell ref="A38:C38"/>
    <mergeCell ref="A39:C39"/>
    <mergeCell ref="A31:C31"/>
    <mergeCell ref="A32:C32"/>
    <mergeCell ref="A37:C37"/>
    <mergeCell ref="A33:C33"/>
    <mergeCell ref="A34:C34"/>
  </mergeCells>
  <printOptions horizontalCentered="1"/>
  <pageMargins left="0" right="0" top="0.75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DMTibbs</dc:creator>
  <cp:keywords/>
  <dc:description/>
  <cp:lastModifiedBy>Borys, Sandi</cp:lastModifiedBy>
  <cp:lastPrinted>2015-01-26T18:13:31Z</cp:lastPrinted>
  <dcterms:created xsi:type="dcterms:W3CDTF">2004-09-02T21:27:15Z</dcterms:created>
  <dcterms:modified xsi:type="dcterms:W3CDTF">2015-01-26T18:15:09Z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>Added Health Insurer Fee</vt:lpwstr>
  </property>
  <property fmtid="{D5CDD505-2E9C-101B-9397-08002B2CF9AE}" pid="3" name="ContentTypeId">
    <vt:lpwstr>0x010100E5ECF9C385122E49B7F0F835C81F8CAA</vt:lpwstr>
  </property>
</Properties>
</file>