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FINRI/Shared Documents/FIN/Enrollment/"/>
    </mc:Choice>
  </mc:AlternateContent>
  <xr:revisionPtr revIDLastSave="277" documentId="8_{F95087BA-71EB-4248-9503-AF1F9202DB34}" xr6:coauthVersionLast="47" xr6:coauthVersionMax="47" xr10:uidLastSave="{165169B8-66A9-4760-9C66-0336EA4C7000}"/>
  <bookViews>
    <workbookView xWindow="9510" yWindow="0" windowWidth="9780" windowHeight="11370" xr2:uid="{00000000-000D-0000-FFFF-FFFF00000000}"/>
  </bookViews>
  <sheets>
    <sheet name="MAY 24" sheetId="75" r:id="rId1"/>
    <sheet name="APR 24" sheetId="74" r:id="rId2"/>
    <sheet name="MAR 24" sheetId="73" r:id="rId3"/>
    <sheet name="FEB 24" sheetId="72" r:id="rId4"/>
    <sheet name="JAN 24" sheetId="71" r:id="rId5"/>
    <sheet name="DEC 23" sheetId="70" r:id="rId6"/>
    <sheet name="NOV 23" sheetId="69" r:id="rId7"/>
    <sheet name="OCT 23" sheetId="68" r:id="rId8"/>
  </sheets>
  <externalReferences>
    <externalReference r:id="rId9"/>
  </externalReferences>
  <definedNames>
    <definedName name="_Fill" hidden="1">[1]NOV!#REF!</definedName>
    <definedName name="_ggg" hidden="1">[1]NOV!#REF!</definedName>
    <definedName name="A" hidden="1">[1]NOV!#REF!</definedName>
    <definedName name="April15" hidden="1">[1]NOV!#REF!</definedName>
    <definedName name="f" hidden="1">[1]NOV!#REF!</definedName>
    <definedName name="fff" hidden="1">[1]NOV!#REF!</definedName>
    <definedName name="_xlnm.Print_Area" localSheetId="1">'APR 24'!$A$1:$R$86</definedName>
    <definedName name="_xlnm.Print_Area" localSheetId="5">'DEC 23'!$A$1:$R$86</definedName>
    <definedName name="_xlnm.Print_Area" localSheetId="3">'FEB 24'!$A$1:$R$86</definedName>
    <definedName name="_xlnm.Print_Area" localSheetId="4">'JAN 24'!$A$1:$R$86</definedName>
    <definedName name="_xlnm.Print_Area" localSheetId="2">'MAR 24'!$A$1:$R$86</definedName>
    <definedName name="_xlnm.Print_Area" localSheetId="0">'MAY 24'!$A$1:$R$86</definedName>
    <definedName name="_xlnm.Print_Area" localSheetId="6">'NOV 23'!$A$1:$R$86</definedName>
    <definedName name="_xlnm.Print_Area" localSheetId="7">'OCT 23'!$A$1:$R$86</definedName>
    <definedName name="Sept15" hidden="1">[1]NOV!#REF!</definedName>
    <definedName name="xxxxx" hidden="1">[1]NOV!#REF!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0" i="75" l="1"/>
  <c r="P59" i="75"/>
  <c r="N59" i="75"/>
  <c r="L59" i="75"/>
  <c r="I59" i="75"/>
  <c r="G59" i="75"/>
  <c r="E59" i="75"/>
  <c r="C59" i="75"/>
  <c r="P58" i="75"/>
  <c r="O58" i="75"/>
  <c r="N58" i="75"/>
  <c r="M58" i="75"/>
  <c r="L58" i="75"/>
  <c r="K58" i="75"/>
  <c r="J58" i="75"/>
  <c r="I58" i="75"/>
  <c r="H58" i="75"/>
  <c r="G58" i="75"/>
  <c r="F58" i="75"/>
  <c r="E58" i="75"/>
  <c r="D58" i="75"/>
  <c r="C58" i="75"/>
  <c r="B58" i="75"/>
  <c r="O57" i="75"/>
  <c r="N57" i="75"/>
  <c r="M57" i="75"/>
  <c r="L57" i="75"/>
  <c r="K57" i="75"/>
  <c r="J57" i="75"/>
  <c r="I57" i="75"/>
  <c r="H57" i="75"/>
  <c r="G57" i="75"/>
  <c r="F57" i="75"/>
  <c r="E57" i="75"/>
  <c r="D57" i="75"/>
  <c r="C57" i="75"/>
  <c r="B57" i="75"/>
  <c r="O56" i="75"/>
  <c r="N56" i="75"/>
  <c r="M56" i="75"/>
  <c r="L56" i="75"/>
  <c r="K56" i="75"/>
  <c r="J56" i="75"/>
  <c r="I56" i="75"/>
  <c r="H56" i="75"/>
  <c r="G56" i="75"/>
  <c r="F56" i="75"/>
  <c r="E56" i="75"/>
  <c r="D56" i="75"/>
  <c r="C56" i="75"/>
  <c r="B56" i="75"/>
  <c r="O55" i="75"/>
  <c r="N55" i="75"/>
  <c r="M55" i="75"/>
  <c r="L55" i="75"/>
  <c r="K55" i="75"/>
  <c r="J55" i="75"/>
  <c r="I55" i="75"/>
  <c r="H55" i="75"/>
  <c r="G55" i="75"/>
  <c r="F55" i="75"/>
  <c r="E55" i="75"/>
  <c r="D55" i="75"/>
  <c r="C55" i="75"/>
  <c r="B55" i="75"/>
  <c r="O54" i="75"/>
  <c r="N54" i="75"/>
  <c r="M54" i="75"/>
  <c r="L54" i="75"/>
  <c r="K54" i="75"/>
  <c r="J54" i="75"/>
  <c r="I54" i="75"/>
  <c r="H54" i="75"/>
  <c r="G54" i="75"/>
  <c r="F54" i="75"/>
  <c r="E54" i="75"/>
  <c r="D54" i="75"/>
  <c r="C54" i="75"/>
  <c r="B54" i="75"/>
  <c r="O53" i="75"/>
  <c r="N53" i="75"/>
  <c r="M53" i="75"/>
  <c r="L53" i="75"/>
  <c r="K53" i="75"/>
  <c r="J53" i="75"/>
  <c r="I53" i="75"/>
  <c r="H53" i="75"/>
  <c r="G53" i="75"/>
  <c r="F53" i="75"/>
  <c r="E53" i="75"/>
  <c r="D53" i="75"/>
  <c r="C53" i="75"/>
  <c r="B53" i="75"/>
  <c r="A45" i="75"/>
  <c r="J34" i="75"/>
  <c r="G34" i="75"/>
  <c r="F34" i="75"/>
  <c r="H34" i="75" s="1"/>
  <c r="J32" i="75"/>
  <c r="E32" i="75"/>
  <c r="H32" i="75" s="1"/>
  <c r="L32" i="75" s="1"/>
  <c r="J30" i="75"/>
  <c r="G30" i="75"/>
  <c r="G36" i="75" s="1"/>
  <c r="F30" i="75"/>
  <c r="H30" i="75" s="1"/>
  <c r="E30" i="75"/>
  <c r="P18" i="75"/>
  <c r="P15" i="75"/>
  <c r="P14" i="75"/>
  <c r="P13" i="75"/>
  <c r="P57" i="75" s="1"/>
  <c r="P12" i="75"/>
  <c r="P56" i="75" s="1"/>
  <c r="P11" i="75"/>
  <c r="P54" i="75" s="1"/>
  <c r="P10" i="75"/>
  <c r="Q10" i="75" s="1"/>
  <c r="P9" i="75"/>
  <c r="P53" i="75" s="1"/>
  <c r="N60" i="74"/>
  <c r="N59" i="74"/>
  <c r="L59" i="74"/>
  <c r="I59" i="74"/>
  <c r="G59" i="74"/>
  <c r="E59" i="74"/>
  <c r="C59" i="74"/>
  <c r="O58" i="74"/>
  <c r="N58" i="74"/>
  <c r="M58" i="74"/>
  <c r="L58" i="74"/>
  <c r="K58" i="74"/>
  <c r="J58" i="74"/>
  <c r="I58" i="74"/>
  <c r="H58" i="74"/>
  <c r="G58" i="74"/>
  <c r="F58" i="74"/>
  <c r="E58" i="74"/>
  <c r="D58" i="74"/>
  <c r="C58" i="74"/>
  <c r="B58" i="74"/>
  <c r="O57" i="74"/>
  <c r="N57" i="74"/>
  <c r="M57" i="74"/>
  <c r="L57" i="74"/>
  <c r="K57" i="74"/>
  <c r="J57" i="74"/>
  <c r="I57" i="74"/>
  <c r="H57" i="74"/>
  <c r="G57" i="74"/>
  <c r="F57" i="74"/>
  <c r="E57" i="74"/>
  <c r="D57" i="74"/>
  <c r="C57" i="74"/>
  <c r="B57" i="74"/>
  <c r="O56" i="74"/>
  <c r="N56" i="74"/>
  <c r="M56" i="74"/>
  <c r="L56" i="74"/>
  <c r="K56" i="74"/>
  <c r="J56" i="74"/>
  <c r="I56" i="74"/>
  <c r="H56" i="74"/>
  <c r="G56" i="74"/>
  <c r="F56" i="74"/>
  <c r="E56" i="74"/>
  <c r="D56" i="74"/>
  <c r="C56" i="74"/>
  <c r="B56" i="74"/>
  <c r="P55" i="74"/>
  <c r="O55" i="74"/>
  <c r="N55" i="74"/>
  <c r="M55" i="74"/>
  <c r="L55" i="74"/>
  <c r="K55" i="74"/>
  <c r="J55" i="74"/>
  <c r="I55" i="74"/>
  <c r="H55" i="74"/>
  <c r="G55" i="74"/>
  <c r="F55" i="74"/>
  <c r="E55" i="74"/>
  <c r="D55" i="74"/>
  <c r="C55" i="74"/>
  <c r="B55" i="74"/>
  <c r="O54" i="74"/>
  <c r="N54" i="74"/>
  <c r="M54" i="74"/>
  <c r="L54" i="74"/>
  <c r="K54" i="74"/>
  <c r="J54" i="74"/>
  <c r="I54" i="74"/>
  <c r="H54" i="74"/>
  <c r="G54" i="74"/>
  <c r="F54" i="74"/>
  <c r="E54" i="74"/>
  <c r="D54" i="74"/>
  <c r="C54" i="74"/>
  <c r="B54" i="74"/>
  <c r="O53" i="74"/>
  <c r="N53" i="74"/>
  <c r="M53" i="74"/>
  <c r="L53" i="74"/>
  <c r="K53" i="74"/>
  <c r="J53" i="74"/>
  <c r="I53" i="74"/>
  <c r="H53" i="74"/>
  <c r="G53" i="74"/>
  <c r="F53" i="74"/>
  <c r="E53" i="74"/>
  <c r="D53" i="74"/>
  <c r="C53" i="74"/>
  <c r="B53" i="74"/>
  <c r="A45" i="74"/>
  <c r="J34" i="74"/>
  <c r="G34" i="74"/>
  <c r="F34" i="74"/>
  <c r="J32" i="74"/>
  <c r="E32" i="74"/>
  <c r="H32" i="74" s="1"/>
  <c r="J30" i="74"/>
  <c r="G30" i="74"/>
  <c r="F30" i="74"/>
  <c r="E30" i="74"/>
  <c r="E36" i="74" s="1"/>
  <c r="P18" i="74"/>
  <c r="P15" i="74"/>
  <c r="P59" i="74" s="1"/>
  <c r="P14" i="74"/>
  <c r="P58" i="74" s="1"/>
  <c r="P13" i="74"/>
  <c r="P57" i="74" s="1"/>
  <c r="P12" i="74"/>
  <c r="P56" i="74" s="1"/>
  <c r="P11" i="74"/>
  <c r="P54" i="74" s="1"/>
  <c r="P10" i="74"/>
  <c r="P9" i="74"/>
  <c r="P53" i="74" s="1"/>
  <c r="P55" i="75" l="1"/>
  <c r="E36" i="75"/>
  <c r="L30" i="75"/>
  <c r="L34" i="75"/>
  <c r="F36" i="75"/>
  <c r="H36" i="75" s="1"/>
  <c r="Q11" i="75"/>
  <c r="Q12" i="75"/>
  <c r="J36" i="75"/>
  <c r="P17" i="75"/>
  <c r="Q9" i="75"/>
  <c r="H30" i="74"/>
  <c r="G36" i="74"/>
  <c r="H34" i="74"/>
  <c r="L30" i="74"/>
  <c r="L32" i="74"/>
  <c r="L34" i="74"/>
  <c r="F36" i="74"/>
  <c r="H36" i="74" s="1"/>
  <c r="Q11" i="74"/>
  <c r="Q12" i="74"/>
  <c r="J36" i="74"/>
  <c r="K32" i="74" s="1"/>
  <c r="Q9" i="74"/>
  <c r="P17" i="74"/>
  <c r="Q10" i="74"/>
  <c r="I30" i="75" l="1"/>
  <c r="I34" i="75"/>
  <c r="I32" i="75"/>
  <c r="K34" i="75"/>
  <c r="K32" i="75"/>
  <c r="Q13" i="75"/>
  <c r="K30" i="75"/>
  <c r="L36" i="75"/>
  <c r="M32" i="75" s="1"/>
  <c r="P61" i="75"/>
  <c r="P19" i="75"/>
  <c r="K30" i="74"/>
  <c r="I30" i="74"/>
  <c r="I32" i="74"/>
  <c r="I34" i="74"/>
  <c r="P61" i="74"/>
  <c r="P19" i="74"/>
  <c r="L36" i="74"/>
  <c r="M34" i="74" s="1"/>
  <c r="Q13" i="74"/>
  <c r="K34" i="74"/>
  <c r="K36" i="74" s="1"/>
  <c r="M30" i="75" l="1"/>
  <c r="M34" i="75"/>
  <c r="K36" i="75"/>
  <c r="I36" i="75"/>
  <c r="M30" i="74"/>
  <c r="M32" i="74"/>
  <c r="I36" i="74"/>
  <c r="M36" i="75" l="1"/>
  <c r="M36" i="74"/>
  <c r="N60" i="73" l="1"/>
  <c r="N59" i="73"/>
  <c r="L59" i="73"/>
  <c r="I59" i="73"/>
  <c r="G59" i="73"/>
  <c r="E59" i="73"/>
  <c r="C59" i="73"/>
  <c r="O58" i="73"/>
  <c r="N58" i="73"/>
  <c r="M58" i="73"/>
  <c r="L58" i="73"/>
  <c r="K58" i="73"/>
  <c r="J58" i="73"/>
  <c r="I58" i="73"/>
  <c r="H58" i="73"/>
  <c r="G58" i="73"/>
  <c r="F58" i="73"/>
  <c r="E58" i="73"/>
  <c r="D58" i="73"/>
  <c r="C58" i="73"/>
  <c r="B58" i="73"/>
  <c r="O57" i="73"/>
  <c r="N57" i="73"/>
  <c r="M57" i="73"/>
  <c r="L57" i="73"/>
  <c r="K57" i="73"/>
  <c r="J57" i="73"/>
  <c r="I57" i="73"/>
  <c r="H57" i="73"/>
  <c r="G57" i="73"/>
  <c r="F57" i="73"/>
  <c r="E57" i="73"/>
  <c r="D57" i="73"/>
  <c r="C57" i="73"/>
  <c r="B57" i="73"/>
  <c r="O56" i="73"/>
  <c r="N56" i="73"/>
  <c r="M56" i="73"/>
  <c r="L56" i="73"/>
  <c r="K56" i="73"/>
  <c r="J56" i="73"/>
  <c r="I56" i="73"/>
  <c r="H56" i="73"/>
  <c r="G56" i="73"/>
  <c r="F56" i="73"/>
  <c r="E56" i="73"/>
  <c r="D56" i="73"/>
  <c r="C56" i="73"/>
  <c r="B56" i="73"/>
  <c r="O55" i="73"/>
  <c r="N55" i="73"/>
  <c r="M55" i="73"/>
  <c r="L55" i="73"/>
  <c r="K55" i="73"/>
  <c r="J55" i="73"/>
  <c r="I55" i="73"/>
  <c r="H55" i="73"/>
  <c r="G55" i="73"/>
  <c r="F55" i="73"/>
  <c r="E55" i="73"/>
  <c r="D55" i="73"/>
  <c r="C55" i="73"/>
  <c r="B55" i="73"/>
  <c r="O54" i="73"/>
  <c r="N54" i="73"/>
  <c r="M54" i="73"/>
  <c r="L54" i="73"/>
  <c r="K54" i="73"/>
  <c r="J54" i="73"/>
  <c r="I54" i="73"/>
  <c r="H54" i="73"/>
  <c r="G54" i="73"/>
  <c r="F54" i="73"/>
  <c r="E54" i="73"/>
  <c r="D54" i="73"/>
  <c r="C54" i="73"/>
  <c r="B54" i="73"/>
  <c r="O53" i="73"/>
  <c r="N53" i="73"/>
  <c r="M53" i="73"/>
  <c r="L53" i="73"/>
  <c r="K53" i="73"/>
  <c r="J53" i="73"/>
  <c r="I53" i="73"/>
  <c r="H53" i="73"/>
  <c r="G53" i="73"/>
  <c r="F53" i="73"/>
  <c r="E53" i="73"/>
  <c r="D53" i="73"/>
  <c r="C53" i="73"/>
  <c r="B53" i="73"/>
  <c r="A45" i="73"/>
  <c r="J34" i="73"/>
  <c r="G34" i="73"/>
  <c r="F34" i="73"/>
  <c r="H34" i="73" s="1"/>
  <c r="J32" i="73"/>
  <c r="E32" i="73"/>
  <c r="H32" i="73" s="1"/>
  <c r="J30" i="73"/>
  <c r="G30" i="73"/>
  <c r="G36" i="73" s="1"/>
  <c r="F30" i="73"/>
  <c r="F36" i="73" s="1"/>
  <c r="E30" i="73"/>
  <c r="P18" i="73"/>
  <c r="P15" i="73"/>
  <c r="P59" i="73" s="1"/>
  <c r="P14" i="73"/>
  <c r="P58" i="73" s="1"/>
  <c r="P13" i="73"/>
  <c r="P12" i="73"/>
  <c r="P11" i="73"/>
  <c r="P10" i="73"/>
  <c r="P9" i="73"/>
  <c r="N60" i="72"/>
  <c r="N59" i="72"/>
  <c r="L59" i="72"/>
  <c r="I59" i="72"/>
  <c r="G59" i="72"/>
  <c r="E59" i="72"/>
  <c r="C59" i="72"/>
  <c r="O58" i="72"/>
  <c r="N58" i="72"/>
  <c r="M58" i="72"/>
  <c r="L58" i="72"/>
  <c r="K58" i="72"/>
  <c r="J58" i="72"/>
  <c r="I58" i="72"/>
  <c r="H58" i="72"/>
  <c r="G58" i="72"/>
  <c r="F58" i="72"/>
  <c r="E58" i="72"/>
  <c r="D58" i="72"/>
  <c r="C58" i="72"/>
  <c r="B58" i="72"/>
  <c r="O57" i="72"/>
  <c r="N57" i="72"/>
  <c r="M57" i="72"/>
  <c r="L57" i="72"/>
  <c r="K57" i="72"/>
  <c r="J57" i="72"/>
  <c r="I57" i="72"/>
  <c r="H57" i="72"/>
  <c r="G57" i="72"/>
  <c r="F57" i="72"/>
  <c r="E57" i="72"/>
  <c r="D57" i="72"/>
  <c r="C57" i="72"/>
  <c r="B57" i="72"/>
  <c r="O56" i="72"/>
  <c r="N56" i="72"/>
  <c r="M56" i="72"/>
  <c r="L56" i="72"/>
  <c r="K56" i="72"/>
  <c r="J56" i="72"/>
  <c r="I56" i="72"/>
  <c r="H56" i="72"/>
  <c r="G56" i="72"/>
  <c r="F56" i="72"/>
  <c r="E56" i="72"/>
  <c r="D56" i="72"/>
  <c r="C56" i="72"/>
  <c r="B56" i="72"/>
  <c r="O55" i="72"/>
  <c r="N55" i="72"/>
  <c r="M55" i="72"/>
  <c r="L55" i="72"/>
  <c r="K55" i="72"/>
  <c r="J55" i="72"/>
  <c r="I55" i="72"/>
  <c r="H55" i="72"/>
  <c r="G55" i="72"/>
  <c r="F55" i="72"/>
  <c r="E55" i="72"/>
  <c r="D55" i="72"/>
  <c r="C55" i="72"/>
  <c r="B55" i="72"/>
  <c r="O54" i="72"/>
  <c r="N54" i="72"/>
  <c r="M54" i="72"/>
  <c r="L54" i="72"/>
  <c r="K54" i="72"/>
  <c r="J54" i="72"/>
  <c r="I54" i="72"/>
  <c r="H54" i="72"/>
  <c r="G54" i="72"/>
  <c r="F54" i="72"/>
  <c r="E54" i="72"/>
  <c r="D54" i="72"/>
  <c r="C54" i="72"/>
  <c r="B54" i="72"/>
  <c r="O53" i="72"/>
  <c r="N53" i="72"/>
  <c r="M53" i="72"/>
  <c r="L53" i="72"/>
  <c r="K53" i="72"/>
  <c r="J53" i="72"/>
  <c r="I53" i="72"/>
  <c r="H53" i="72"/>
  <c r="G53" i="72"/>
  <c r="F53" i="72"/>
  <c r="E53" i="72"/>
  <c r="D53" i="72"/>
  <c r="C53" i="72"/>
  <c r="B53" i="72"/>
  <c r="A45" i="72"/>
  <c r="J34" i="72"/>
  <c r="G34" i="72"/>
  <c r="F34" i="72"/>
  <c r="H34" i="72" s="1"/>
  <c r="J32" i="72"/>
  <c r="E32" i="72"/>
  <c r="H32" i="72" s="1"/>
  <c r="J30" i="72"/>
  <c r="G30" i="72"/>
  <c r="G36" i="72" s="1"/>
  <c r="F30" i="72"/>
  <c r="F36" i="72" s="1"/>
  <c r="E30" i="72"/>
  <c r="P18" i="72"/>
  <c r="P15" i="72"/>
  <c r="P59" i="72" s="1"/>
  <c r="P14" i="72"/>
  <c r="P58" i="72" s="1"/>
  <c r="P13" i="72"/>
  <c r="P12" i="72"/>
  <c r="P11" i="72"/>
  <c r="P10" i="72"/>
  <c r="P9" i="72"/>
  <c r="P53" i="73" l="1"/>
  <c r="Q9" i="73"/>
  <c r="P55" i="73"/>
  <c r="Q10" i="73"/>
  <c r="P54" i="73"/>
  <c r="Q11" i="73"/>
  <c r="P56" i="73"/>
  <c r="Q12" i="73"/>
  <c r="P57" i="73"/>
  <c r="P17" i="73"/>
  <c r="E36" i="73"/>
  <c r="H36" i="73" s="1"/>
  <c r="I32" i="73" s="1"/>
  <c r="H30" i="73"/>
  <c r="J36" i="73"/>
  <c r="K30" i="73"/>
  <c r="L32" i="73"/>
  <c r="K32" i="73"/>
  <c r="L34" i="73"/>
  <c r="K34" i="73"/>
  <c r="P53" i="72"/>
  <c r="Q9" i="72"/>
  <c r="P55" i="72"/>
  <c r="Q10" i="72"/>
  <c r="P54" i="72"/>
  <c r="Q11" i="72"/>
  <c r="P56" i="72"/>
  <c r="Q12" i="72"/>
  <c r="P57" i="72"/>
  <c r="P17" i="72"/>
  <c r="E36" i="72"/>
  <c r="H36" i="72" s="1"/>
  <c r="H30" i="72"/>
  <c r="J36" i="72"/>
  <c r="K30" i="72"/>
  <c r="L32" i="72"/>
  <c r="I32" i="72"/>
  <c r="K32" i="72"/>
  <c r="L34" i="72"/>
  <c r="I34" i="72"/>
  <c r="K34" i="72"/>
  <c r="I34" i="73" l="1"/>
  <c r="K36" i="73"/>
  <c r="L30" i="73"/>
  <c r="I30" i="73"/>
  <c r="I36" i="73" s="1"/>
  <c r="P61" i="73"/>
  <c r="P19" i="73"/>
  <c r="Q13" i="73"/>
  <c r="K36" i="72"/>
  <c r="L30" i="72"/>
  <c r="I30" i="72"/>
  <c r="I36" i="72" s="1"/>
  <c r="P61" i="72"/>
  <c r="P19" i="72"/>
  <c r="Q13" i="72"/>
  <c r="L36" i="73" l="1"/>
  <c r="M30" i="73"/>
  <c r="L36" i="72"/>
  <c r="M30" i="72"/>
  <c r="M34" i="73" l="1"/>
  <c r="M32" i="73"/>
  <c r="M36" i="73" s="1"/>
  <c r="M34" i="72"/>
  <c r="M32" i="72"/>
  <c r="M36" i="72" s="1"/>
  <c r="P80" i="71" l="1"/>
  <c r="P79" i="71"/>
  <c r="P78" i="71"/>
  <c r="P82" i="71" s="1"/>
  <c r="Q77" i="71"/>
  <c r="P77" i="71"/>
  <c r="P76" i="71"/>
  <c r="Q76" i="71" s="1"/>
  <c r="P75" i="71"/>
  <c r="Q75" i="71" s="1"/>
  <c r="Q78" i="71" s="1"/>
  <c r="Q74" i="71"/>
  <c r="P74" i="71"/>
  <c r="N60" i="71"/>
  <c r="N59" i="71"/>
  <c r="L59" i="71"/>
  <c r="I59" i="71"/>
  <c r="G59" i="71"/>
  <c r="E59" i="71"/>
  <c r="C59" i="71"/>
  <c r="O58" i="71"/>
  <c r="N58" i="71"/>
  <c r="M58" i="71"/>
  <c r="L58" i="71"/>
  <c r="K58" i="71"/>
  <c r="J58" i="71"/>
  <c r="I58" i="71"/>
  <c r="H58" i="71"/>
  <c r="G58" i="71"/>
  <c r="F58" i="71"/>
  <c r="E58" i="71"/>
  <c r="D58" i="71"/>
  <c r="C58" i="71"/>
  <c r="B58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/>
  <c r="C57" i="71"/>
  <c r="B57" i="71"/>
  <c r="O56" i="71"/>
  <c r="N56" i="71"/>
  <c r="M56" i="71"/>
  <c r="L56" i="71"/>
  <c r="K56" i="71"/>
  <c r="J56" i="71"/>
  <c r="I56" i="71"/>
  <c r="H56" i="71"/>
  <c r="G56" i="71"/>
  <c r="F56" i="71"/>
  <c r="E56" i="71"/>
  <c r="D56" i="71"/>
  <c r="C56" i="71"/>
  <c r="B56" i="71"/>
  <c r="O55" i="71"/>
  <c r="N55" i="71"/>
  <c r="M55" i="71"/>
  <c r="L55" i="71"/>
  <c r="K55" i="71"/>
  <c r="J55" i="71"/>
  <c r="I55" i="71"/>
  <c r="H55" i="71"/>
  <c r="G55" i="71"/>
  <c r="F55" i="71"/>
  <c r="E55" i="71"/>
  <c r="D55" i="71"/>
  <c r="C55" i="71"/>
  <c r="B55" i="71"/>
  <c r="O54" i="71"/>
  <c r="N54" i="71"/>
  <c r="M54" i="71"/>
  <c r="L54" i="71"/>
  <c r="K54" i="71"/>
  <c r="J54" i="71"/>
  <c r="I54" i="71"/>
  <c r="H54" i="71"/>
  <c r="G54" i="71"/>
  <c r="F54" i="71"/>
  <c r="E54" i="71"/>
  <c r="D54" i="71"/>
  <c r="C54" i="71"/>
  <c r="B54" i="71"/>
  <c r="O53" i="71"/>
  <c r="N53" i="71"/>
  <c r="M53" i="71"/>
  <c r="L53" i="71"/>
  <c r="K53" i="71"/>
  <c r="J53" i="71"/>
  <c r="I53" i="71"/>
  <c r="H53" i="71"/>
  <c r="G53" i="71"/>
  <c r="F53" i="71"/>
  <c r="E53" i="71"/>
  <c r="D53" i="71"/>
  <c r="C53" i="71"/>
  <c r="B53" i="71"/>
  <c r="A45" i="71"/>
  <c r="J34" i="71"/>
  <c r="G34" i="71"/>
  <c r="F34" i="71"/>
  <c r="H34" i="71" s="1"/>
  <c r="J32" i="71"/>
  <c r="H32" i="71"/>
  <c r="E32" i="71"/>
  <c r="J30" i="71"/>
  <c r="G30" i="71"/>
  <c r="F30" i="71"/>
  <c r="E30" i="71"/>
  <c r="E36" i="71" s="1"/>
  <c r="P15" i="71"/>
  <c r="P59" i="71" s="1"/>
  <c r="P14" i="71"/>
  <c r="P13" i="71"/>
  <c r="P12" i="71"/>
  <c r="P11" i="71"/>
  <c r="P54" i="71" s="1"/>
  <c r="P10" i="71"/>
  <c r="P9" i="71"/>
  <c r="Q9" i="71" s="1"/>
  <c r="N60" i="70"/>
  <c r="N59" i="70"/>
  <c r="L59" i="70"/>
  <c r="I59" i="70"/>
  <c r="G59" i="70"/>
  <c r="E59" i="70"/>
  <c r="C59" i="70"/>
  <c r="O58" i="70"/>
  <c r="N58" i="70"/>
  <c r="M58" i="70"/>
  <c r="L58" i="70"/>
  <c r="K58" i="70"/>
  <c r="J58" i="70"/>
  <c r="I58" i="70"/>
  <c r="H58" i="70"/>
  <c r="G58" i="70"/>
  <c r="F58" i="70"/>
  <c r="E58" i="70"/>
  <c r="D58" i="70"/>
  <c r="C58" i="70"/>
  <c r="B58" i="70"/>
  <c r="O57" i="70"/>
  <c r="N57" i="70"/>
  <c r="M57" i="70"/>
  <c r="L57" i="70"/>
  <c r="K57" i="70"/>
  <c r="J57" i="70"/>
  <c r="I57" i="70"/>
  <c r="H57" i="70"/>
  <c r="G57" i="70"/>
  <c r="F57" i="70"/>
  <c r="E57" i="70"/>
  <c r="D57" i="70"/>
  <c r="C57" i="70"/>
  <c r="B57" i="70"/>
  <c r="O56" i="70"/>
  <c r="N56" i="70"/>
  <c r="M56" i="70"/>
  <c r="L56" i="70"/>
  <c r="K56" i="70"/>
  <c r="J56" i="70"/>
  <c r="I56" i="70"/>
  <c r="H56" i="70"/>
  <c r="G56" i="70"/>
  <c r="F56" i="70"/>
  <c r="E56" i="70"/>
  <c r="D56" i="70"/>
  <c r="C56" i="70"/>
  <c r="B56" i="70"/>
  <c r="O55" i="70"/>
  <c r="N55" i="70"/>
  <c r="M55" i="70"/>
  <c r="L55" i="70"/>
  <c r="K55" i="70"/>
  <c r="J55" i="70"/>
  <c r="I55" i="70"/>
  <c r="H55" i="70"/>
  <c r="G55" i="70"/>
  <c r="F55" i="70"/>
  <c r="E55" i="70"/>
  <c r="D55" i="70"/>
  <c r="C55" i="70"/>
  <c r="B55" i="70"/>
  <c r="O54" i="70"/>
  <c r="N54" i="70"/>
  <c r="M54" i="70"/>
  <c r="L54" i="70"/>
  <c r="K54" i="70"/>
  <c r="J54" i="70"/>
  <c r="I54" i="70"/>
  <c r="H54" i="70"/>
  <c r="G54" i="70"/>
  <c r="F54" i="70"/>
  <c r="E54" i="70"/>
  <c r="D54" i="70"/>
  <c r="C54" i="70"/>
  <c r="B54" i="70"/>
  <c r="O53" i="70"/>
  <c r="N53" i="70"/>
  <c r="M53" i="70"/>
  <c r="L53" i="70"/>
  <c r="K53" i="70"/>
  <c r="J53" i="70"/>
  <c r="I53" i="70"/>
  <c r="H53" i="70"/>
  <c r="G53" i="70"/>
  <c r="F53" i="70"/>
  <c r="E53" i="70"/>
  <c r="D53" i="70"/>
  <c r="C53" i="70"/>
  <c r="B53" i="70"/>
  <c r="A45" i="70"/>
  <c r="J34" i="70"/>
  <c r="G34" i="70"/>
  <c r="H34" i="70" s="1"/>
  <c r="F34" i="70"/>
  <c r="J32" i="70"/>
  <c r="E32" i="70"/>
  <c r="H32" i="70" s="1"/>
  <c r="J30" i="70"/>
  <c r="J36" i="70" s="1"/>
  <c r="G30" i="70"/>
  <c r="F30" i="70"/>
  <c r="F36" i="70" s="1"/>
  <c r="E30" i="70"/>
  <c r="H30" i="70" s="1"/>
  <c r="P18" i="70"/>
  <c r="P15" i="70"/>
  <c r="P59" i="70" s="1"/>
  <c r="P14" i="70"/>
  <c r="P58" i="70" s="1"/>
  <c r="P13" i="70"/>
  <c r="P57" i="70" s="1"/>
  <c r="P12" i="70"/>
  <c r="Q12" i="70" s="1"/>
  <c r="P11" i="70"/>
  <c r="P10" i="70"/>
  <c r="P55" i="70" s="1"/>
  <c r="P9" i="70"/>
  <c r="Q9" i="70" s="1"/>
  <c r="Q10" i="71" l="1"/>
  <c r="H30" i="71"/>
  <c r="L30" i="71" s="1"/>
  <c r="Q12" i="71"/>
  <c r="F36" i="71"/>
  <c r="P17" i="71"/>
  <c r="P61" i="71" s="1"/>
  <c r="P84" i="71"/>
  <c r="P18" i="71"/>
  <c r="P55" i="71"/>
  <c r="P58" i="71"/>
  <c r="P53" i="71"/>
  <c r="J36" i="71"/>
  <c r="K30" i="71" s="1"/>
  <c r="P56" i="71"/>
  <c r="Q11" i="71"/>
  <c r="L32" i="71"/>
  <c r="L34" i="71"/>
  <c r="G36" i="71"/>
  <c r="H36" i="71" s="1"/>
  <c r="Q11" i="70"/>
  <c r="G36" i="70"/>
  <c r="P56" i="70"/>
  <c r="P17" i="70"/>
  <c r="P61" i="70" s="1"/>
  <c r="L30" i="70"/>
  <c r="L34" i="70"/>
  <c r="K34" i="70"/>
  <c r="K32" i="70"/>
  <c r="L32" i="70"/>
  <c r="K30" i="70"/>
  <c r="P54" i="70"/>
  <c r="E36" i="70"/>
  <c r="H36" i="70" s="1"/>
  <c r="I34" i="70" s="1"/>
  <c r="P53" i="70"/>
  <c r="Q10" i="70"/>
  <c r="P19" i="71" l="1"/>
  <c r="Q13" i="71"/>
  <c r="K32" i="71"/>
  <c r="K34" i="71"/>
  <c r="I34" i="71"/>
  <c r="I32" i="71"/>
  <c r="I30" i="71"/>
  <c r="L36" i="71"/>
  <c r="M32" i="71" s="1"/>
  <c r="Q13" i="70"/>
  <c r="I32" i="70"/>
  <c r="P19" i="70"/>
  <c r="I30" i="70"/>
  <c r="I36" i="70"/>
  <c r="K36" i="70"/>
  <c r="L36" i="70"/>
  <c r="M32" i="70" s="1"/>
  <c r="K36" i="71" l="1"/>
  <c r="M34" i="71"/>
  <c r="I36" i="71"/>
  <c r="M30" i="71"/>
  <c r="M30" i="70"/>
  <c r="M34" i="70"/>
  <c r="M36" i="71" l="1"/>
  <c r="M36" i="70"/>
  <c r="N60" i="69"/>
  <c r="N59" i="69"/>
  <c r="L59" i="69"/>
  <c r="I59" i="69"/>
  <c r="G59" i="69"/>
  <c r="E59" i="69"/>
  <c r="C59" i="69"/>
  <c r="O58" i="69"/>
  <c r="N58" i="69"/>
  <c r="M58" i="69"/>
  <c r="L58" i="69"/>
  <c r="K58" i="69"/>
  <c r="J58" i="69"/>
  <c r="I58" i="69"/>
  <c r="H58" i="69"/>
  <c r="G58" i="69"/>
  <c r="F58" i="69"/>
  <c r="E58" i="69"/>
  <c r="D58" i="69"/>
  <c r="C58" i="69"/>
  <c r="B58" i="69"/>
  <c r="O57" i="69"/>
  <c r="N57" i="69"/>
  <c r="M57" i="69"/>
  <c r="L57" i="69"/>
  <c r="K57" i="69"/>
  <c r="J57" i="69"/>
  <c r="I57" i="69"/>
  <c r="H57" i="69"/>
  <c r="G57" i="69"/>
  <c r="F57" i="69"/>
  <c r="E57" i="69"/>
  <c r="D57" i="69"/>
  <c r="C57" i="69"/>
  <c r="B57" i="69"/>
  <c r="O56" i="69"/>
  <c r="N56" i="69"/>
  <c r="M56" i="69"/>
  <c r="L56" i="69"/>
  <c r="K56" i="69"/>
  <c r="J56" i="69"/>
  <c r="I56" i="69"/>
  <c r="H56" i="69"/>
  <c r="G56" i="69"/>
  <c r="F56" i="69"/>
  <c r="E56" i="69"/>
  <c r="D56" i="69"/>
  <c r="C56" i="69"/>
  <c r="B56" i="69"/>
  <c r="O55" i="69"/>
  <c r="N55" i="69"/>
  <c r="M55" i="69"/>
  <c r="L55" i="69"/>
  <c r="K55" i="69"/>
  <c r="J55" i="69"/>
  <c r="I55" i="69"/>
  <c r="H55" i="69"/>
  <c r="G55" i="69"/>
  <c r="F55" i="69"/>
  <c r="E55" i="69"/>
  <c r="D55" i="69"/>
  <c r="C55" i="69"/>
  <c r="B55" i="69"/>
  <c r="O54" i="69"/>
  <c r="N54" i="69"/>
  <c r="M54" i="69"/>
  <c r="L54" i="69"/>
  <c r="K54" i="69"/>
  <c r="J54" i="69"/>
  <c r="I54" i="69"/>
  <c r="H54" i="69"/>
  <c r="G54" i="69"/>
  <c r="F54" i="69"/>
  <c r="E54" i="69"/>
  <c r="D54" i="69"/>
  <c r="C54" i="69"/>
  <c r="B54" i="69"/>
  <c r="O53" i="69"/>
  <c r="N53" i="69"/>
  <c r="M53" i="69"/>
  <c r="L53" i="69"/>
  <c r="K53" i="69"/>
  <c r="J53" i="69"/>
  <c r="I53" i="69"/>
  <c r="H53" i="69"/>
  <c r="G53" i="69"/>
  <c r="F53" i="69"/>
  <c r="E53" i="69"/>
  <c r="D53" i="69"/>
  <c r="C53" i="69"/>
  <c r="B53" i="69"/>
  <c r="A45" i="69"/>
  <c r="J34" i="69"/>
  <c r="G34" i="69"/>
  <c r="F34" i="69"/>
  <c r="H34" i="69" s="1"/>
  <c r="J32" i="69"/>
  <c r="E32" i="69"/>
  <c r="H32" i="69" s="1"/>
  <c r="J30" i="69"/>
  <c r="J36" i="69" s="1"/>
  <c r="G30" i="69"/>
  <c r="G36" i="69" s="1"/>
  <c r="F30" i="69"/>
  <c r="E30" i="69"/>
  <c r="H30" i="69" s="1"/>
  <c r="P18" i="69"/>
  <c r="P15" i="69"/>
  <c r="P59" i="69" s="1"/>
  <c r="P14" i="69"/>
  <c r="P58" i="69" s="1"/>
  <c r="P13" i="69"/>
  <c r="P57" i="69" s="1"/>
  <c r="P12" i="69"/>
  <c r="P11" i="69"/>
  <c r="P54" i="69" s="1"/>
  <c r="P10" i="69"/>
  <c r="P9" i="69"/>
  <c r="P18" i="68"/>
  <c r="B54" i="68"/>
  <c r="N60" i="68"/>
  <c r="N59" i="68"/>
  <c r="L59" i="68"/>
  <c r="I59" i="68"/>
  <c r="G59" i="68"/>
  <c r="E59" i="68"/>
  <c r="C59" i="68"/>
  <c r="O58" i="68"/>
  <c r="N58" i="68"/>
  <c r="M58" i="68"/>
  <c r="L58" i="68"/>
  <c r="K58" i="68"/>
  <c r="J58" i="68"/>
  <c r="I58" i="68"/>
  <c r="H58" i="68"/>
  <c r="G58" i="68"/>
  <c r="F58" i="68"/>
  <c r="E58" i="68"/>
  <c r="D58" i="68"/>
  <c r="C58" i="68"/>
  <c r="B58" i="68"/>
  <c r="O57" i="68"/>
  <c r="N57" i="68"/>
  <c r="M57" i="68"/>
  <c r="L57" i="68"/>
  <c r="K57" i="68"/>
  <c r="J57" i="68"/>
  <c r="I57" i="68"/>
  <c r="H57" i="68"/>
  <c r="G57" i="68"/>
  <c r="F57" i="68"/>
  <c r="E57" i="68"/>
  <c r="D57" i="68"/>
  <c r="C57" i="68"/>
  <c r="B57" i="68"/>
  <c r="O56" i="68"/>
  <c r="N56" i="68"/>
  <c r="M56" i="68"/>
  <c r="L56" i="68"/>
  <c r="K56" i="68"/>
  <c r="J56" i="68"/>
  <c r="I56" i="68"/>
  <c r="H56" i="68"/>
  <c r="G56" i="68"/>
  <c r="F56" i="68"/>
  <c r="E56" i="68"/>
  <c r="D56" i="68"/>
  <c r="C56" i="68"/>
  <c r="B56" i="68"/>
  <c r="O55" i="68"/>
  <c r="N55" i="68"/>
  <c r="M55" i="68"/>
  <c r="L55" i="68"/>
  <c r="K55" i="68"/>
  <c r="J55" i="68"/>
  <c r="I55" i="68"/>
  <c r="H55" i="68"/>
  <c r="G55" i="68"/>
  <c r="F55" i="68"/>
  <c r="E55" i="68"/>
  <c r="D55" i="68"/>
  <c r="C55" i="68"/>
  <c r="B55" i="68"/>
  <c r="O54" i="68"/>
  <c r="N54" i="68"/>
  <c r="M54" i="68"/>
  <c r="L54" i="68"/>
  <c r="K54" i="68"/>
  <c r="J54" i="68"/>
  <c r="I54" i="68"/>
  <c r="H54" i="68"/>
  <c r="G54" i="68"/>
  <c r="F54" i="68"/>
  <c r="E54" i="68"/>
  <c r="D54" i="68"/>
  <c r="C54" i="68"/>
  <c r="O53" i="68"/>
  <c r="N53" i="68"/>
  <c r="M53" i="68"/>
  <c r="L53" i="68"/>
  <c r="K53" i="68"/>
  <c r="J53" i="68"/>
  <c r="I53" i="68"/>
  <c r="H53" i="68"/>
  <c r="G53" i="68"/>
  <c r="F53" i="68"/>
  <c r="E53" i="68"/>
  <c r="D53" i="68"/>
  <c r="C53" i="68"/>
  <c r="B53" i="68"/>
  <c r="A45" i="68"/>
  <c r="J34" i="68"/>
  <c r="G34" i="68"/>
  <c r="F34" i="68"/>
  <c r="J32" i="68"/>
  <c r="E32" i="68"/>
  <c r="H32" i="68" s="1"/>
  <c r="J30" i="68"/>
  <c r="G30" i="68"/>
  <c r="F30" i="68"/>
  <c r="E30" i="68"/>
  <c r="P15" i="68"/>
  <c r="P59" i="68" s="1"/>
  <c r="P14" i="68"/>
  <c r="P13" i="68"/>
  <c r="P57" i="68" s="1"/>
  <c r="P12" i="68"/>
  <c r="P11" i="68"/>
  <c r="P10" i="68"/>
  <c r="P55" i="68" s="1"/>
  <c r="P9" i="68"/>
  <c r="P17" i="69" l="1"/>
  <c r="P61" i="69" s="1"/>
  <c r="Q9" i="69"/>
  <c r="F36" i="69"/>
  <c r="Q10" i="69"/>
  <c r="Q12" i="69"/>
  <c r="P56" i="69"/>
  <c r="L30" i="69"/>
  <c r="L34" i="69"/>
  <c r="K34" i="69"/>
  <c r="K32" i="69"/>
  <c r="L32" i="69"/>
  <c r="Q11" i="69"/>
  <c r="K30" i="69"/>
  <c r="P55" i="69"/>
  <c r="E36" i="69"/>
  <c r="P53" i="69"/>
  <c r="H34" i="68"/>
  <c r="L34" i="68" s="1"/>
  <c r="G36" i="68"/>
  <c r="J36" i="68"/>
  <c r="K30" i="68" s="1"/>
  <c r="Q9" i="68"/>
  <c r="P17" i="68"/>
  <c r="P61" i="68" s="1"/>
  <c r="H30" i="68"/>
  <c r="L30" i="68" s="1"/>
  <c r="F36" i="68"/>
  <c r="Q12" i="68"/>
  <c r="P56" i="68"/>
  <c r="P54" i="68"/>
  <c r="P58" i="68"/>
  <c r="K34" i="68"/>
  <c r="K32" i="68"/>
  <c r="L32" i="68"/>
  <c r="Q11" i="68"/>
  <c r="E36" i="68"/>
  <c r="P53" i="68"/>
  <c r="Q10" i="68"/>
  <c r="H36" i="69" l="1"/>
  <c r="P19" i="69"/>
  <c r="Q13" i="69"/>
  <c r="L36" i="69"/>
  <c r="M34" i="69" s="1"/>
  <c r="K36" i="69"/>
  <c r="M32" i="69"/>
  <c r="K36" i="68"/>
  <c r="H36" i="68"/>
  <c r="I30" i="68" s="1"/>
  <c r="P19" i="68"/>
  <c r="Q13" i="68"/>
  <c r="L36" i="68"/>
  <c r="M34" i="68" s="1"/>
  <c r="I30" i="69" l="1"/>
  <c r="I32" i="69"/>
  <c r="I34" i="69"/>
  <c r="M30" i="69"/>
  <c r="M36" i="69" s="1"/>
  <c r="I32" i="68"/>
  <c r="I34" i="68"/>
  <c r="M30" i="68"/>
  <c r="M32" i="68"/>
  <c r="I36" i="69" l="1"/>
  <c r="I36" i="68"/>
  <c r="M36" i="68"/>
</calcChain>
</file>

<file path=xl/sharedStrings.xml><?xml version="1.0" encoding="utf-8"?>
<sst xmlns="http://schemas.openxmlformats.org/spreadsheetml/2006/main" count="1208" uniqueCount="79">
  <si>
    <t xml:space="preserve"> AHCCCS   ALTCS  Enrollment</t>
  </si>
  <si>
    <t>March 1, 2024</t>
  </si>
  <si>
    <t xml:space="preserve">By County By Health Plan  </t>
  </si>
  <si>
    <t>COUNTIES:</t>
  </si>
  <si>
    <t>9      11</t>
  </si>
  <si>
    <t>HP</t>
  </si>
  <si>
    <t>%</t>
  </si>
  <si>
    <t>APACHE</t>
  </si>
  <si>
    <t>COCHISE</t>
  </si>
  <si>
    <t>COCONINO</t>
  </si>
  <si>
    <t>GILA</t>
  </si>
  <si>
    <r>
      <t>GRAHAM/
GREENLEE</t>
    </r>
    <r>
      <rPr>
        <b/>
        <vertAlign val="superscript"/>
        <sz val="10"/>
        <color indexed="8"/>
        <rFont val="Arial"/>
        <family val="2"/>
      </rPr>
      <t>1</t>
    </r>
  </si>
  <si>
    <t>LA PAZ</t>
  </si>
  <si>
    <t>MARICOPA</t>
  </si>
  <si>
    <t>MOHAVE</t>
  </si>
  <si>
    <t>NAVAJO</t>
  </si>
  <si>
    <t>PIMA</t>
  </si>
  <si>
    <t>PINAL</t>
  </si>
  <si>
    <t>S CRUZ</t>
  </si>
  <si>
    <t>YAVAPAI</t>
  </si>
  <si>
    <t>YUMA</t>
  </si>
  <si>
    <t>TOTALS</t>
  </si>
  <si>
    <t>Enrollment</t>
  </si>
  <si>
    <t>HEALTH PLAN:</t>
  </si>
  <si>
    <t>DES/DDD</t>
  </si>
  <si>
    <t>UNITEDHEALTHCARE</t>
  </si>
  <si>
    <t>BANNER-UFC</t>
  </si>
  <si>
    <t>MERCY CARE</t>
  </si>
  <si>
    <t>HPs' Totals Per County</t>
  </si>
  <si>
    <t>NACH</t>
  </si>
  <si>
    <t xml:space="preserve">Other American Indian </t>
  </si>
  <si>
    <t>Wht. Mnt</t>
  </si>
  <si>
    <t>Navajo Ntn</t>
  </si>
  <si>
    <t>Gila River</t>
  </si>
  <si>
    <t>Tohono</t>
  </si>
  <si>
    <t>Pascua Yaqui</t>
  </si>
  <si>
    <t>San Carlos</t>
  </si>
  <si>
    <t>FFS Regular SSI NO MDC</t>
  </si>
  <si>
    <t>Hopi</t>
  </si>
  <si>
    <t>AHCCCS ALTCS Members</t>
  </si>
  <si>
    <t>Prior Month ALTCS Members</t>
  </si>
  <si>
    <t>Net Change</t>
  </si>
  <si>
    <t xml:space="preserve"> </t>
  </si>
  <si>
    <t xml:space="preserve">1. Due to HIPAA requirements, Graham and Greenlee counties are being combined. </t>
  </si>
  <si>
    <t xml:space="preserve">ALTCS Enrollment By Geographic Service Area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</si>
  <si>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County - GSA </t>
  </si>
  <si>
    <t>United     Healthcare Plan</t>
  </si>
  <si>
    <t xml:space="preserve">Mercy Care </t>
  </si>
  <si>
    <t>Banner-UFC</t>
  </si>
  <si>
    <t>Subtotal Per GSA</t>
  </si>
  <si>
    <t>% Subtotal</t>
  </si>
  <si>
    <t xml:space="preserve">%  DES/DDD </t>
  </si>
  <si>
    <t xml:space="preserve">Grand Total Per GSA </t>
  </si>
  <si>
    <t xml:space="preserve"> % Grand Total</t>
  </si>
  <si>
    <t>(Gila, Pinal, Maricopa)</t>
  </si>
  <si>
    <t>Central GSA</t>
  </si>
  <si>
    <t>(Apache, Coconino, Mohave, Navajo, Yavapai)</t>
  </si>
  <si>
    <t>North GSA</t>
  </si>
  <si>
    <t>-</t>
  </si>
  <si>
    <t xml:space="preserve"> (Cochise, Graham, Greenlee,Pima, Santa Cruz,La Paz, Yuma)</t>
  </si>
  <si>
    <t>South GSA</t>
  </si>
  <si>
    <t xml:space="preserve">Total Per HP </t>
  </si>
  <si>
    <t>Data Source: AHCCCS-ISD Report HP07M078, ALTCS Enrollment Summary Report</t>
  </si>
  <si>
    <t>AHCCCS  ALTCS  Enrollment</t>
  </si>
  <si>
    <t>Member %  INCREASE / (DECREASE)</t>
  </si>
  <si>
    <t>By County By Health Plan</t>
  </si>
  <si>
    <t>LaPAZ</t>
  </si>
  <si>
    <t>HEALTH PLAN</t>
  </si>
  <si>
    <t>UNITED HEALTHCARE</t>
  </si>
  <si>
    <t>February 1, 2024</t>
  </si>
  <si>
    <t>9     11</t>
  </si>
  <si>
    <t>January 1, 2024</t>
  </si>
  <si>
    <t>December 1, 2023</t>
  </si>
  <si>
    <t>November 1, 2023</t>
  </si>
  <si>
    <t>October 1, 2023</t>
  </si>
  <si>
    <t>September 1, 2023</t>
  </si>
  <si>
    <t>Produced By: AHCCCS-DBF Health Care Finance</t>
  </si>
  <si>
    <t>April 1, 2024</t>
  </si>
  <si>
    <t>May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</si>
</sst>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General_)"/>
    <numFmt numFmtId="165" formatCode="0.0%"/>
    <numFmt numFmtId="166" formatCode="0.00%_);\(0.00%\)"/>
    <numFmt numFmtId="167" formatCode="0_);[Red]\(0\)"/>
    <numFmt numFmtId="168" formatCode="_(* #,##0_);_(* \(#,##0\);_(* &quot;-&quot;??_);_(@_)"/>
  </numFmts>
  <fonts count="19" x14ac:knownFonts="1">
    <font>
      <sz val="12"/>
      <name val="Courier"/>
    </font>
    <font>
      <b/>
      <sz val="16"/>
      <color indexed="8"/>
      <name val="Arial Rounded MT Bold"/>
      <family val="2"/>
    </font>
    <font>
      <b/>
      <sz val="14"/>
      <name val="Arial Rounded MT Bold"/>
      <family val="2"/>
    </font>
    <font>
      <b/>
      <sz val="14"/>
      <color indexed="8"/>
      <name val="Arial Rounded MT Bold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Courier"/>
      <family val="3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Courier"/>
      <family val="3"/>
    </font>
    <font>
      <b/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164" fontId="0" fillId="0" borderId="0"/>
    <xf numFmtId="9" fontId="14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41">
    <xf numFmtId="164" fontId="0" fillId="0" borderId="0" xfId="0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4" fillId="0" borderId="1" xfId="0" applyFont="1" applyBorder="1"/>
    <xf numFmtId="164" fontId="11" fillId="0" borderId="3" xfId="0" applyFont="1" applyBorder="1"/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 horizontal="center"/>
    </xf>
    <xf numFmtId="164" fontId="11" fillId="0" borderId="0" xfId="0" applyFont="1"/>
    <xf numFmtId="164" fontId="12" fillId="0" borderId="3" xfId="0" applyFont="1" applyBorder="1" applyAlignment="1">
      <alignment horizontal="left"/>
    </xf>
    <xf numFmtId="164" fontId="9" fillId="0" borderId="3" xfId="0" applyFont="1" applyBorder="1"/>
    <xf numFmtId="164" fontId="9" fillId="0" borderId="3" xfId="0" applyFont="1" applyBorder="1" applyAlignment="1">
      <alignment horizontal="left"/>
    </xf>
    <xf numFmtId="164" fontId="13" fillId="0" borderId="3" xfId="0" applyFont="1" applyBorder="1" applyAlignment="1">
      <alignment horizontal="left"/>
    </xf>
    <xf numFmtId="164" fontId="9" fillId="0" borderId="12" xfId="0" applyFont="1" applyBorder="1" applyAlignment="1">
      <alignment horizontal="left"/>
    </xf>
    <xf numFmtId="164" fontId="13" fillId="0" borderId="0" xfId="0" applyFont="1" applyAlignment="1">
      <alignment horizontal="left"/>
    </xf>
    <xf numFmtId="164" fontId="14" fillId="0" borderId="0" xfId="0" applyFont="1"/>
    <xf numFmtId="37" fontId="13" fillId="0" borderId="0" xfId="0" applyNumberFormat="1" applyFont="1"/>
    <xf numFmtId="164" fontId="9" fillId="0" borderId="0" xfId="0" applyFont="1" applyAlignment="1">
      <alignment horizontal="left"/>
    </xf>
    <xf numFmtId="37" fontId="9" fillId="0" borderId="0" xfId="0" applyNumberFormat="1" applyFont="1"/>
    <xf numFmtId="164" fontId="10" fillId="0" borderId="0" xfId="0" applyFont="1" applyAlignment="1">
      <alignment horizontal="left"/>
    </xf>
    <xf numFmtId="37" fontId="14" fillId="0" borderId="0" xfId="0" applyNumberFormat="1" applyFont="1"/>
    <xf numFmtId="38" fontId="10" fillId="0" borderId="0" xfId="0" applyNumberFormat="1" applyFont="1"/>
    <xf numFmtId="164" fontId="13" fillId="0" borderId="0" xfId="0" applyFont="1"/>
    <xf numFmtId="166" fontId="13" fillId="0" borderId="3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0" borderId="3" xfId="1" applyNumberFormat="1" applyFont="1" applyFill="1" applyBorder="1" applyAlignment="1" applyProtection="1">
      <alignment horizontal="center"/>
    </xf>
    <xf numFmtId="166" fontId="13" fillId="0" borderId="4" xfId="1" applyNumberFormat="1" applyFont="1" applyFill="1" applyBorder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</xf>
    <xf numFmtId="166" fontId="13" fillId="3" borderId="17" xfId="1" applyNumberFormat="1" applyFont="1" applyFill="1" applyBorder="1" applyAlignment="1" applyProtection="1">
      <alignment horizontal="center"/>
    </xf>
    <xf numFmtId="166" fontId="13" fillId="0" borderId="12" xfId="1" applyNumberFormat="1" applyFont="1" applyFill="1" applyBorder="1" applyAlignment="1" applyProtection="1">
      <alignment horizontal="center"/>
    </xf>
    <xf numFmtId="166" fontId="13" fillId="0" borderId="13" xfId="1" applyNumberFormat="1" applyFont="1" applyFill="1" applyBorder="1" applyAlignment="1" applyProtection="1">
      <alignment horizontal="center"/>
    </xf>
    <xf numFmtId="38" fontId="14" fillId="0" borderId="0" xfId="0" applyNumberFormat="1" applyFont="1"/>
    <xf numFmtId="38" fontId="13" fillId="0" borderId="0" xfId="0" applyNumberFormat="1" applyFont="1"/>
    <xf numFmtId="38" fontId="9" fillId="0" borderId="0" xfId="0" applyNumberFormat="1" applyFont="1"/>
    <xf numFmtId="164" fontId="9" fillId="0" borderId="0" xfId="0" applyFont="1" applyAlignment="1">
      <alignment horizontal="right"/>
    </xf>
    <xf numFmtId="167" fontId="14" fillId="0" borderId="0" xfId="0" applyNumberFormat="1" applyFont="1"/>
    <xf numFmtId="167" fontId="10" fillId="0" borderId="0" xfId="0" applyNumberFormat="1" applyFont="1"/>
    <xf numFmtId="0" fontId="16" fillId="2" borderId="3" xfId="0" applyNumberFormat="1" applyFont="1" applyFill="1" applyBorder="1" applyAlignment="1">
      <alignment horizontal="center" wrapText="1"/>
    </xf>
    <xf numFmtId="164" fontId="16" fillId="2" borderId="3" xfId="0" applyFont="1" applyFill="1" applyBorder="1" applyAlignment="1">
      <alignment horizontal="center" vertical="center" wrapText="1"/>
    </xf>
    <xf numFmtId="164" fontId="16" fillId="2" borderId="3" xfId="0" applyFont="1" applyFill="1" applyBorder="1" applyAlignment="1">
      <alignment horizontal="center" vertical="center"/>
    </xf>
    <xf numFmtId="164" fontId="16" fillId="2" borderId="15" xfId="0" applyFont="1" applyFill="1" applyBorder="1" applyAlignment="1">
      <alignment horizontal="center" vertical="center" wrapText="1"/>
    </xf>
    <xf numFmtId="168" fontId="13" fillId="0" borderId="3" xfId="2" applyNumberFormat="1" applyFont="1" applyFill="1" applyBorder="1" applyAlignment="1" applyProtection="1">
      <alignment horizontal="center"/>
    </xf>
    <xf numFmtId="168" fontId="13" fillId="0" borderId="4" xfId="2" applyNumberFormat="1" applyFont="1" applyFill="1" applyBorder="1" applyAlignment="1" applyProtection="1">
      <alignment horizontal="center"/>
    </xf>
    <xf numFmtId="168" fontId="9" fillId="2" borderId="6" xfId="2" applyNumberFormat="1" applyFont="1" applyFill="1" applyBorder="1" applyAlignment="1" applyProtection="1">
      <alignment horizontal="center"/>
    </xf>
    <xf numFmtId="168" fontId="13" fillId="2" borderId="6" xfId="2" applyNumberFormat="1" applyFont="1" applyFill="1" applyBorder="1" applyProtection="1"/>
    <xf numFmtId="168" fontId="13" fillId="2" borderId="8" xfId="2" applyNumberFormat="1" applyFont="1" applyFill="1" applyBorder="1" applyProtection="1"/>
    <xf numFmtId="168" fontId="13" fillId="2" borderId="10" xfId="2" applyNumberFormat="1" applyFont="1" applyFill="1" applyBorder="1" applyProtection="1"/>
    <xf numFmtId="168" fontId="13" fillId="3" borderId="11" xfId="2" applyNumberFormat="1" applyFont="1" applyFill="1" applyBorder="1" applyProtection="1"/>
    <xf numFmtId="168" fontId="14" fillId="0" borderId="3" xfId="2" applyNumberFormat="1" applyFont="1" applyBorder="1" applyAlignment="1">
      <alignment horizontal="right"/>
    </xf>
    <xf numFmtId="168" fontId="13" fillId="0" borderId="14" xfId="2" applyNumberFormat="1" applyFont="1" applyFill="1" applyBorder="1" applyProtection="1"/>
    <xf numFmtId="37" fontId="9" fillId="0" borderId="0" xfId="0" applyNumberFormat="1" applyFont="1" applyAlignment="1">
      <alignment horizontal="right"/>
    </xf>
    <xf numFmtId="166" fontId="13" fillId="0" borderId="0" xfId="1" applyNumberFormat="1" applyFont="1" applyFill="1" applyAlignment="1" applyProtection="1">
      <alignment horizontal="center"/>
    </xf>
    <xf numFmtId="166" fontId="14" fillId="0" borderId="0" xfId="1" applyNumberFormat="1" applyFont="1" applyAlignment="1">
      <alignment horizontal="center"/>
    </xf>
    <xf numFmtId="10" fontId="10" fillId="0" borderId="18" xfId="1" applyNumberFormat="1" applyFont="1" applyBorder="1" applyAlignment="1" applyProtection="1">
      <alignment horizontal="center"/>
    </xf>
    <xf numFmtId="164" fontId="9" fillId="2" borderId="4" xfId="0" applyFont="1" applyFill="1" applyBorder="1" applyAlignment="1">
      <alignment horizontal="center" wrapText="1"/>
    </xf>
    <xf numFmtId="164" fontId="9" fillId="2" borderId="23" xfId="0" applyFont="1" applyFill="1" applyBorder="1" applyAlignment="1">
      <alignment horizontal="center"/>
    </xf>
    <xf numFmtId="164" fontId="10" fillId="2" borderId="24" xfId="0" applyFont="1" applyFill="1" applyBorder="1" applyAlignment="1">
      <alignment horizontal="center"/>
    </xf>
    <xf numFmtId="164" fontId="9" fillId="2" borderId="25" xfId="0" applyFont="1" applyFill="1" applyBorder="1" applyAlignment="1">
      <alignment horizontal="center"/>
    </xf>
    <xf numFmtId="164" fontId="14" fillId="2" borderId="25" xfId="0" applyFont="1" applyFill="1" applyBorder="1"/>
    <xf numFmtId="165" fontId="14" fillId="2" borderId="25" xfId="1" applyNumberFormat="1" applyFont="1" applyFill="1" applyBorder="1"/>
    <xf numFmtId="165" fontId="14" fillId="2" borderId="26" xfId="1" applyNumberFormat="1" applyFont="1" applyFill="1" applyBorder="1"/>
    <xf numFmtId="165" fontId="14" fillId="2" borderId="27" xfId="1" applyNumberFormat="1" applyFont="1" applyFill="1" applyBorder="1"/>
    <xf numFmtId="9" fontId="14" fillId="3" borderId="28" xfId="1" applyFont="1" applyFill="1" applyBorder="1"/>
    <xf numFmtId="164" fontId="14" fillId="0" borderId="29" xfId="0" applyFont="1" applyBorder="1"/>
    <xf numFmtId="49" fontId="9" fillId="2" borderId="3" xfId="0" applyNumberFormat="1" applyFont="1" applyFill="1" applyBorder="1" applyAlignment="1">
      <alignment horizontal="center"/>
    </xf>
    <xf numFmtId="166" fontId="13" fillId="0" borderId="30" xfId="1" applyNumberFormat="1" applyFont="1" applyFill="1" applyBorder="1" applyAlignment="1" applyProtection="1">
      <alignment horizontal="center"/>
    </xf>
    <xf numFmtId="166" fontId="13" fillId="3" borderId="31" xfId="1" applyNumberFormat="1" applyFont="1" applyFill="1" applyBorder="1" applyAlignment="1" applyProtection="1">
      <alignment horizontal="center"/>
    </xf>
    <xf numFmtId="164" fontId="9" fillId="2" borderId="32" xfId="0" applyFont="1" applyFill="1" applyBorder="1" applyAlignment="1">
      <alignment horizontal="center"/>
    </xf>
    <xf numFmtId="164" fontId="9" fillId="2" borderId="33" xfId="0" applyFont="1" applyFill="1" applyBorder="1" applyAlignment="1">
      <alignment horizontal="center"/>
    </xf>
    <xf numFmtId="166" fontId="9" fillId="0" borderId="33" xfId="0" applyNumberFormat="1" applyFont="1" applyBorder="1" applyAlignment="1">
      <alignment horizontal="center"/>
    </xf>
    <xf numFmtId="166" fontId="13" fillId="0" borderId="33" xfId="1" applyNumberFormat="1" applyFont="1" applyFill="1" applyBorder="1" applyAlignment="1" applyProtection="1">
      <alignment horizontal="center"/>
    </xf>
    <xf numFmtId="166" fontId="13" fillId="0" borderId="34" xfId="1" applyNumberFormat="1" applyFont="1" applyFill="1" applyBorder="1" applyAlignment="1" applyProtection="1">
      <alignment horizontal="center"/>
    </xf>
    <xf numFmtId="166" fontId="13" fillId="3" borderId="35" xfId="1" applyNumberFormat="1" applyFont="1" applyFill="1" applyBorder="1" applyAlignment="1" applyProtection="1">
      <alignment horizontal="center"/>
    </xf>
    <xf numFmtId="166" fontId="13" fillId="0" borderId="36" xfId="1" applyNumberFormat="1" applyFont="1" applyFill="1" applyBorder="1" applyAlignment="1" applyProtection="1">
      <alignment horizontal="center"/>
    </xf>
    <xf numFmtId="168" fontId="14" fillId="0" borderId="3" xfId="2" applyNumberFormat="1" applyFont="1" applyFill="1" applyBorder="1"/>
    <xf numFmtId="3" fontId="14" fillId="0" borderId="7" xfId="0" applyNumberFormat="1" applyFont="1" applyBorder="1" applyAlignment="1">
      <alignment horizontal="center" vertical="center"/>
    </xf>
    <xf numFmtId="9" fontId="14" fillId="0" borderId="7" xfId="1" applyFont="1" applyBorder="1" applyAlignment="1">
      <alignment horizontal="center" vertical="center"/>
    </xf>
    <xf numFmtId="37" fontId="14" fillId="0" borderId="7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9" fontId="14" fillId="0" borderId="2" xfId="1" applyFont="1" applyBorder="1" applyAlignment="1">
      <alignment horizontal="center" vertical="center"/>
    </xf>
    <xf numFmtId="37" fontId="14" fillId="0" borderId="2" xfId="0" applyNumberFormat="1" applyFont="1" applyBorder="1" applyAlignment="1">
      <alignment horizontal="center" vertical="center"/>
    </xf>
    <xf numFmtId="9" fontId="14" fillId="0" borderId="2" xfId="1" applyFont="1" applyBorder="1" applyAlignment="1" applyProtection="1">
      <alignment horizontal="center" vertical="center"/>
    </xf>
    <xf numFmtId="9" fontId="14" fillId="0" borderId="7" xfId="1" applyFont="1" applyFill="1" applyBorder="1" applyAlignment="1">
      <alignment horizontal="center" vertical="center"/>
    </xf>
    <xf numFmtId="9" fontId="14" fillId="0" borderId="2" xfId="1" applyFont="1" applyFill="1" applyBorder="1" applyAlignment="1">
      <alignment horizontal="center" vertical="center"/>
    </xf>
    <xf numFmtId="9" fontId="14" fillId="0" borderId="2" xfId="1" applyFont="1" applyFill="1" applyBorder="1" applyAlignment="1" applyProtection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9" fontId="14" fillId="0" borderId="21" xfId="1" applyFont="1" applyFill="1" applyBorder="1" applyAlignment="1">
      <alignment horizontal="center" vertical="center"/>
    </xf>
    <xf numFmtId="37" fontId="14" fillId="0" borderId="21" xfId="0" applyNumberFormat="1" applyFont="1" applyBorder="1" applyAlignment="1">
      <alignment horizontal="center" vertical="center"/>
    </xf>
    <xf numFmtId="9" fontId="14" fillId="0" borderId="21" xfId="1" applyFont="1" applyFill="1" applyBorder="1" applyAlignment="1" applyProtection="1">
      <alignment horizontal="center" vertical="center"/>
    </xf>
    <xf numFmtId="164" fontId="10" fillId="0" borderId="22" xfId="0" applyFont="1" applyBorder="1" applyAlignment="1">
      <alignment horizontal="left"/>
    </xf>
    <xf numFmtId="164" fontId="10" fillId="0" borderId="19" xfId="0" applyFont="1" applyBorder="1" applyAlignment="1">
      <alignment horizontal="left"/>
    </xf>
    <xf numFmtId="3" fontId="14" fillId="3" borderId="16" xfId="0" applyNumberFormat="1" applyFont="1" applyFill="1" applyBorder="1" applyAlignment="1">
      <alignment horizontal="center" vertical="center"/>
    </xf>
    <xf numFmtId="9" fontId="14" fillId="3" borderId="16" xfId="1" applyFont="1" applyFill="1" applyBorder="1" applyAlignment="1">
      <alignment horizontal="center" vertical="center"/>
    </xf>
    <xf numFmtId="9" fontId="14" fillId="3" borderId="16" xfId="0" applyNumberFormat="1" applyFont="1" applyFill="1" applyBorder="1" applyAlignment="1">
      <alignment horizontal="center" vertical="center"/>
    </xf>
    <xf numFmtId="37" fontId="14" fillId="3" borderId="16" xfId="0" applyNumberFormat="1" applyFont="1" applyFill="1" applyBorder="1" applyAlignment="1">
      <alignment horizontal="center" vertical="center"/>
    </xf>
    <xf numFmtId="9" fontId="14" fillId="3" borderId="16" xfId="1" applyFont="1" applyFill="1" applyBorder="1" applyAlignment="1" applyProtection="1">
      <alignment horizontal="center" vertical="center"/>
    </xf>
    <xf numFmtId="165" fontId="14" fillId="0" borderId="7" xfId="1" applyNumberFormat="1" applyFont="1" applyFill="1" applyBorder="1" applyAlignment="1" applyProtection="1">
      <alignment horizontal="center" vertical="center"/>
    </xf>
    <xf numFmtId="165" fontId="14" fillId="0" borderId="7" xfId="1" applyNumberFormat="1" applyFont="1" applyBorder="1" applyAlignment="1" applyProtection="1">
      <alignment horizontal="center" vertical="center"/>
    </xf>
    <xf numFmtId="164" fontId="2" fillId="0" borderId="0" xfId="0" applyFont="1" applyAlignment="1">
      <alignment horizontal="center" wrapText="1"/>
    </xf>
    <xf numFmtId="164" fontId="2" fillId="0" borderId="0" xfId="0" applyFont="1"/>
    <xf numFmtId="164" fontId="2" fillId="0" borderId="0" xfId="0" applyFont="1" applyAlignment="1">
      <alignment vertical="center"/>
    </xf>
    <xf numFmtId="10" fontId="10" fillId="0" borderId="18" xfId="1" applyNumberFormat="1" applyFont="1" applyBorder="1" applyAlignment="1">
      <alignment horizontal="center"/>
    </xf>
    <xf numFmtId="166" fontId="13" fillId="0" borderId="0" xfId="1" applyNumberFormat="1" applyFont="1" applyAlignment="1">
      <alignment horizontal="center"/>
    </xf>
    <xf numFmtId="166" fontId="13" fillId="0" borderId="36" xfId="1" applyNumberFormat="1" applyFont="1" applyBorder="1" applyAlignment="1">
      <alignment horizontal="center"/>
    </xf>
    <xf numFmtId="166" fontId="13" fillId="0" borderId="13" xfId="1" applyNumberFormat="1" applyFont="1" applyBorder="1" applyAlignment="1">
      <alignment horizontal="center"/>
    </xf>
    <xf numFmtId="166" fontId="13" fillId="0" borderId="12" xfId="1" applyNumberFormat="1" applyFont="1" applyBorder="1" applyAlignment="1">
      <alignment horizontal="center"/>
    </xf>
    <xf numFmtId="166" fontId="13" fillId="3" borderId="35" xfId="1" applyNumberFormat="1" applyFont="1" applyFill="1" applyBorder="1" applyAlignment="1">
      <alignment horizontal="center"/>
    </xf>
    <xf numFmtId="166" fontId="13" fillId="3" borderId="31" xfId="1" applyNumberFormat="1" applyFont="1" applyFill="1" applyBorder="1" applyAlignment="1">
      <alignment horizontal="center"/>
    </xf>
    <xf numFmtId="166" fontId="13" fillId="3" borderId="17" xfId="1" applyNumberFormat="1" applyFont="1" applyFill="1" applyBorder="1" applyAlignment="1">
      <alignment horizontal="center"/>
    </xf>
    <xf numFmtId="166" fontId="13" fillId="0" borderId="34" xfId="1" applyNumberFormat="1" applyFont="1" applyBorder="1" applyAlignment="1">
      <alignment horizontal="center"/>
    </xf>
    <xf numFmtId="166" fontId="13" fillId="0" borderId="30" xfId="1" applyNumberFormat="1" applyFont="1" applyBorder="1" applyAlignment="1">
      <alignment horizontal="center"/>
    </xf>
    <xf numFmtId="166" fontId="13" fillId="0" borderId="9" xfId="1" applyNumberFormat="1" applyFont="1" applyBorder="1" applyAlignment="1">
      <alignment horizontal="center"/>
    </xf>
    <xf numFmtId="166" fontId="13" fillId="0" borderId="33" xfId="1" applyNumberFormat="1" applyFont="1" applyBorder="1" applyAlignment="1">
      <alignment horizontal="center"/>
    </xf>
    <xf numFmtId="166" fontId="13" fillId="0" borderId="4" xfId="1" applyNumberFormat="1" applyFont="1" applyBorder="1" applyAlignment="1">
      <alignment horizontal="center"/>
    </xf>
    <xf numFmtId="166" fontId="13" fillId="0" borderId="3" xfId="1" applyNumberFormat="1" applyFont="1" applyBorder="1" applyAlignment="1">
      <alignment horizontal="center"/>
    </xf>
    <xf numFmtId="9" fontId="14" fillId="0" borderId="21" xfId="1" applyFont="1" applyBorder="1" applyAlignment="1">
      <alignment horizontal="center" vertical="center"/>
    </xf>
    <xf numFmtId="165" fontId="14" fillId="0" borderId="7" xfId="1" applyNumberFormat="1" applyFont="1" applyBorder="1" applyAlignment="1">
      <alignment horizontal="center" vertical="center"/>
    </xf>
    <xf numFmtId="168" fontId="13" fillId="0" borderId="14" xfId="2" applyNumberFormat="1" applyFont="1" applyBorder="1"/>
    <xf numFmtId="168" fontId="13" fillId="3" borderId="11" xfId="2" applyNumberFormat="1" applyFont="1" applyFill="1" applyBorder="1"/>
    <xf numFmtId="168" fontId="13" fillId="2" borderId="10" xfId="2" applyNumberFormat="1" applyFont="1" applyFill="1" applyBorder="1"/>
    <xf numFmtId="168" fontId="13" fillId="2" borderId="8" xfId="2" applyNumberFormat="1" applyFont="1" applyFill="1" applyBorder="1"/>
    <xf numFmtId="168" fontId="13" fillId="2" borderId="6" xfId="2" applyNumberFormat="1" applyFont="1" applyFill="1" applyBorder="1"/>
    <xf numFmtId="168" fontId="14" fillId="0" borderId="3" xfId="2" applyNumberFormat="1" applyFont="1" applyBorder="1"/>
    <xf numFmtId="168" fontId="9" fillId="2" borderId="6" xfId="2" applyNumberFormat="1" applyFont="1" applyFill="1" applyBorder="1" applyAlignment="1">
      <alignment horizontal="center"/>
    </xf>
    <xf numFmtId="168" fontId="13" fillId="0" borderId="4" xfId="2" applyNumberFormat="1" applyFont="1" applyBorder="1" applyAlignment="1">
      <alignment horizontal="center"/>
    </xf>
    <xf numFmtId="168" fontId="13" fillId="0" borderId="3" xfId="2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14" fillId="0" borderId="7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4" fillId="0" borderId="21" xfId="0" applyFont="1" applyBorder="1" applyAlignment="1">
      <alignment horizontal="center" vertical="center"/>
    </xf>
    <xf numFmtId="164" fontId="0" fillId="0" borderId="0" xfId="0"/>
    <xf numFmtId="0" fontId="15" fillId="2" borderId="4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QTRRPTS\14YR\ENRL95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"/>
      <sheetName val="DEC"/>
      <sheetName val="JAN"/>
      <sheetName val="Feb"/>
      <sheetName val="MARCH"/>
      <sheetName val="APRIL"/>
      <sheetName val="MAY"/>
      <sheetName val="JUNE"/>
      <sheetName val="JULY"/>
      <sheetName val="AUGUST"/>
      <sheetName val="SEPTEMB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24BEF-9C69-4C5C-8A2D-13CC137B49B9}">
  <dimension ref="A1:Q87"/>
  <sheetViews>
    <sheetView tabSelected="1" topLeftCell="A35" zoomScale="55" zoomScaleNormal="55" zoomScaleSheetLayoutView="85" workbookViewId="0">
      <selection activeCell="G23" sqref="G23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10.4140625" customWidth="1"/>
    <col min="6" max="6" width="10.25" customWidth="1"/>
    <col min="11" max="11" width="9.58203125" customWidth="1"/>
    <col min="17" max="17" width="11.7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7"/>
      <c r="P8" s="126"/>
      <c r="Q8" s="61"/>
    </row>
    <row r="9" spans="1:17" ht="13" x14ac:dyDescent="0.3">
      <c r="A9" s="13" t="s">
        <v>24</v>
      </c>
      <c r="B9" s="125">
        <v>277</v>
      </c>
      <c r="C9" s="125">
        <v>585</v>
      </c>
      <c r="D9" s="125">
        <v>567</v>
      </c>
      <c r="E9" s="125">
        <v>252</v>
      </c>
      <c r="F9" s="125">
        <v>232</v>
      </c>
      <c r="G9" s="125">
        <v>54</v>
      </c>
      <c r="H9" s="125">
        <v>28805</v>
      </c>
      <c r="I9" s="125">
        <v>880</v>
      </c>
      <c r="J9" s="125">
        <v>447</v>
      </c>
      <c r="K9" s="125">
        <v>5639</v>
      </c>
      <c r="L9" s="125">
        <v>2441</v>
      </c>
      <c r="M9" s="125">
        <v>288</v>
      </c>
      <c r="N9" s="125">
        <v>1113</v>
      </c>
      <c r="O9" s="125">
        <v>1005</v>
      </c>
      <c r="P9" s="124">
        <f t="shared" ref="P9:P14" si="0">SUM(B9:O9)</f>
        <v>42585</v>
      </c>
      <c r="Q9" s="62">
        <f>P9/P13</f>
        <v>0.62317080309061113</v>
      </c>
    </row>
    <row r="10" spans="1:17" ht="13" x14ac:dyDescent="0.3">
      <c r="A10" s="14" t="s">
        <v>25</v>
      </c>
      <c r="B10" s="125">
        <v>72</v>
      </c>
      <c r="C10" s="125">
        <v>0</v>
      </c>
      <c r="D10" s="125">
        <v>234</v>
      </c>
      <c r="E10" s="125">
        <v>63</v>
      </c>
      <c r="F10" s="125">
        <v>0</v>
      </c>
      <c r="G10" s="125">
        <v>0</v>
      </c>
      <c r="H10" s="125">
        <v>6016</v>
      </c>
      <c r="I10" s="125">
        <v>852</v>
      </c>
      <c r="J10" s="125">
        <v>249</v>
      </c>
      <c r="K10" s="125">
        <v>0</v>
      </c>
      <c r="L10" s="125">
        <v>347</v>
      </c>
      <c r="M10" s="125">
        <v>0</v>
      </c>
      <c r="N10" s="125">
        <v>804</v>
      </c>
      <c r="O10" s="125">
        <v>0</v>
      </c>
      <c r="P10" s="124">
        <f t="shared" si="0"/>
        <v>8637</v>
      </c>
      <c r="Q10" s="62">
        <f>P10/P13</f>
        <v>0.12639018965113558</v>
      </c>
    </row>
    <row r="11" spans="1:17" ht="13" x14ac:dyDescent="0.3">
      <c r="A11" s="14" t="s">
        <v>26</v>
      </c>
      <c r="B11" s="125">
        <v>0</v>
      </c>
      <c r="C11" s="125">
        <v>575</v>
      </c>
      <c r="D11" s="125">
        <v>0</v>
      </c>
      <c r="E11" s="125">
        <v>128</v>
      </c>
      <c r="F11" s="125">
        <v>99</v>
      </c>
      <c r="G11" s="125">
        <v>45</v>
      </c>
      <c r="H11" s="125">
        <v>2025</v>
      </c>
      <c r="I11" s="125">
        <v>0</v>
      </c>
      <c r="J11" s="125">
        <v>0</v>
      </c>
      <c r="K11" s="125">
        <v>2472</v>
      </c>
      <c r="L11" s="125">
        <v>393</v>
      </c>
      <c r="M11" s="125">
        <v>247</v>
      </c>
      <c r="N11" s="125">
        <v>0</v>
      </c>
      <c r="O11" s="125">
        <v>917</v>
      </c>
      <c r="P11" s="123">
        <f t="shared" si="0"/>
        <v>6901</v>
      </c>
      <c r="Q11" s="63">
        <f>P11/P13</f>
        <v>0.1009863029735425</v>
      </c>
    </row>
    <row r="12" spans="1:17" ht="13.5" thickBot="1" x14ac:dyDescent="0.35">
      <c r="A12" s="14" t="s">
        <v>27</v>
      </c>
      <c r="B12" s="125">
        <v>0</v>
      </c>
      <c r="C12" s="125">
        <v>0</v>
      </c>
      <c r="D12" s="125">
        <v>0</v>
      </c>
      <c r="E12" s="125">
        <v>29</v>
      </c>
      <c r="F12" s="125">
        <v>0</v>
      </c>
      <c r="G12" s="125">
        <v>0</v>
      </c>
      <c r="H12" s="125">
        <v>8159</v>
      </c>
      <c r="I12" s="125">
        <v>0</v>
      </c>
      <c r="J12" s="125">
        <v>0</v>
      </c>
      <c r="K12" s="125">
        <v>1742</v>
      </c>
      <c r="L12" s="125">
        <v>283</v>
      </c>
      <c r="M12" s="125">
        <v>0</v>
      </c>
      <c r="N12" s="125">
        <v>0</v>
      </c>
      <c r="O12" s="125">
        <v>0</v>
      </c>
      <c r="P12" s="122">
        <f t="shared" si="0"/>
        <v>10213</v>
      </c>
      <c r="Q12" s="64">
        <f>P12/P13</f>
        <v>0.14945270428471083</v>
      </c>
    </row>
    <row r="13" spans="1:17" ht="13" thickTop="1" x14ac:dyDescent="0.25">
      <c r="A13" s="15" t="s">
        <v>28</v>
      </c>
      <c r="B13" s="125">
        <v>349</v>
      </c>
      <c r="C13" s="125">
        <v>1160</v>
      </c>
      <c r="D13" s="125">
        <v>801</v>
      </c>
      <c r="E13" s="125">
        <v>472</v>
      </c>
      <c r="F13" s="125">
        <v>331</v>
      </c>
      <c r="G13" s="125">
        <v>99</v>
      </c>
      <c r="H13" s="125">
        <v>45005</v>
      </c>
      <c r="I13" s="125">
        <v>1732</v>
      </c>
      <c r="J13" s="125">
        <v>696</v>
      </c>
      <c r="K13" s="125">
        <v>9853</v>
      </c>
      <c r="L13" s="125">
        <v>3464</v>
      </c>
      <c r="M13" s="125">
        <v>535</v>
      </c>
      <c r="N13" s="125">
        <v>1917</v>
      </c>
      <c r="O13" s="125">
        <v>1922</v>
      </c>
      <c r="P13" s="121">
        <f t="shared" si="0"/>
        <v>68336</v>
      </c>
      <c r="Q13" s="65">
        <f>SUM(Q9:Q12)</f>
        <v>1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15</v>
      </c>
      <c r="H14" s="51">
        <v>44</v>
      </c>
      <c r="I14" s="51">
        <v>11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120">
        <f t="shared" si="0"/>
        <v>90</v>
      </c>
      <c r="Q14" s="66"/>
    </row>
    <row r="15" spans="1:17" x14ac:dyDescent="0.25">
      <c r="A15" s="17" t="s">
        <v>30</v>
      </c>
      <c r="B15" s="18" t="s">
        <v>31</v>
      </c>
      <c r="C15" s="19">
        <v>122</v>
      </c>
      <c r="D15" s="19" t="s">
        <v>32</v>
      </c>
      <c r="E15" s="19">
        <v>1346</v>
      </c>
      <c r="F15" s="19" t="s">
        <v>33</v>
      </c>
      <c r="G15" s="19">
        <v>99</v>
      </c>
      <c r="H15" s="19" t="s">
        <v>34</v>
      </c>
      <c r="I15" s="19">
        <v>145</v>
      </c>
      <c r="J15" s="19" t="s">
        <v>35</v>
      </c>
      <c r="K15" s="19"/>
      <c r="L15" s="19">
        <v>29</v>
      </c>
      <c r="M15" s="19" t="s">
        <v>36</v>
      </c>
      <c r="N15" s="18"/>
      <c r="O15" s="18">
        <v>124</v>
      </c>
      <c r="P15" s="19">
        <f>C15+C16+E15+G15+I15+L15+O15+O16</f>
        <v>1925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60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70351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70165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186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9" t="s">
        <v>45</v>
      </c>
      <c r="D29" s="140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3" t="s">
        <v>54</v>
      </c>
      <c r="D30" s="135" t="s">
        <v>55</v>
      </c>
      <c r="E30" s="78">
        <f>E10+L10+H10</f>
        <v>6426</v>
      </c>
      <c r="F30" s="78">
        <f>E12+L12+H12</f>
        <v>8471</v>
      </c>
      <c r="G30" s="78">
        <f>E11+L11+H11</f>
        <v>2546</v>
      </c>
      <c r="H30" s="78">
        <f>SUM(E30:G31)</f>
        <v>17443</v>
      </c>
      <c r="I30" s="79">
        <f>(H30/H36)</f>
        <v>0.67737175255329896</v>
      </c>
      <c r="J30" s="78">
        <f>E9+L9+H9</f>
        <v>31498</v>
      </c>
      <c r="K30" s="79">
        <f>J30/J36</f>
        <v>0.73965011154162263</v>
      </c>
      <c r="L30" s="80">
        <f>SUM(H30+J30)</f>
        <v>48941</v>
      </c>
      <c r="M30" s="119">
        <f>L30/L36</f>
        <v>0.71618180753921801</v>
      </c>
      <c r="P30" s="11"/>
      <c r="Q30" s="11"/>
    </row>
    <row r="31" spans="1:17" ht="33.75" customHeight="1" x14ac:dyDescent="0.25">
      <c r="C31" s="134"/>
      <c r="D31" s="136"/>
      <c r="E31" s="81"/>
      <c r="F31" s="81"/>
      <c r="G31" s="81"/>
      <c r="H31" s="81"/>
      <c r="I31" s="82"/>
      <c r="J31" s="81"/>
      <c r="K31" s="82"/>
      <c r="L31" s="83"/>
      <c r="M31" s="82"/>
      <c r="P31" s="11"/>
      <c r="Q31" s="11"/>
    </row>
    <row r="32" spans="1:17" ht="24" customHeight="1" x14ac:dyDescent="0.25">
      <c r="C32" s="133" t="s">
        <v>56</v>
      </c>
      <c r="D32" s="135" t="s">
        <v>57</v>
      </c>
      <c r="E32" s="78">
        <f>B10+D10+I10+J10+N10</f>
        <v>2211</v>
      </c>
      <c r="F32" s="78" t="s">
        <v>58</v>
      </c>
      <c r="G32" s="78" t="s">
        <v>58</v>
      </c>
      <c r="H32" s="78">
        <f>SUM(E32:G33)</f>
        <v>2211</v>
      </c>
      <c r="I32" s="79">
        <f>H32/H36</f>
        <v>8.5860743272105938E-2</v>
      </c>
      <c r="J32" s="78">
        <f>B9+D9+I9+J9+N9</f>
        <v>3284</v>
      </c>
      <c r="K32" s="79">
        <f>J32/J36</f>
        <v>7.7116355524245631E-2</v>
      </c>
      <c r="L32" s="80">
        <f>SUM(H32+J32)</f>
        <v>5495</v>
      </c>
      <c r="M32" s="119">
        <f>L32/L36</f>
        <v>8.0411496136736121E-2</v>
      </c>
      <c r="P32" s="11"/>
      <c r="Q32" s="11"/>
    </row>
    <row r="33" spans="1:17" ht="54.75" customHeight="1" x14ac:dyDescent="0.25">
      <c r="C33" s="134"/>
      <c r="D33" s="136"/>
      <c r="E33" s="81"/>
      <c r="F33" s="81"/>
      <c r="G33" s="81"/>
      <c r="H33" s="81"/>
      <c r="I33" s="82"/>
      <c r="J33" s="81"/>
      <c r="K33" s="82"/>
      <c r="L33" s="83"/>
      <c r="M33" s="82"/>
      <c r="P33" s="11"/>
      <c r="Q33" s="11"/>
    </row>
    <row r="34" spans="1:17" ht="15.5" x14ac:dyDescent="0.25">
      <c r="C34" s="133" t="s">
        <v>59</v>
      </c>
      <c r="D34" s="135" t="s">
        <v>60</v>
      </c>
      <c r="E34" s="78" t="s">
        <v>58</v>
      </c>
      <c r="F34" s="78">
        <f>K12+M12+C12+F12+G12+O12</f>
        <v>1742</v>
      </c>
      <c r="G34" s="78">
        <f>K11+M11+C11+F11+G11+O11</f>
        <v>4355</v>
      </c>
      <c r="H34" s="78">
        <f>SUM(E34:G35)</f>
        <v>6097</v>
      </c>
      <c r="I34" s="79">
        <f>H34/H36</f>
        <v>0.23676750417459516</v>
      </c>
      <c r="J34" s="78">
        <f>K9+M9+C9+F9+G9+O9</f>
        <v>7803</v>
      </c>
      <c r="K34" s="79">
        <f>J34/J36</f>
        <v>0.18323353293413175</v>
      </c>
      <c r="L34" s="80">
        <f>SUM(H34+J34)</f>
        <v>13900</v>
      </c>
      <c r="M34" s="119">
        <f>L34/L36</f>
        <v>0.2034066963240459</v>
      </c>
      <c r="P34" s="11"/>
      <c r="Q34" s="11"/>
    </row>
    <row r="35" spans="1:17" ht="100.5" customHeight="1" thickBot="1" x14ac:dyDescent="0.3">
      <c r="C35" s="134"/>
      <c r="D35" s="137"/>
      <c r="E35" s="88"/>
      <c r="F35" s="88"/>
      <c r="G35" s="88"/>
      <c r="H35" s="88"/>
      <c r="I35" s="118"/>
      <c r="J35" s="88"/>
      <c r="K35" s="118"/>
      <c r="L35" s="90"/>
      <c r="M35" s="118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8637</v>
      </c>
      <c r="F36" s="94">
        <f>SUM(F30:F35)</f>
        <v>10213</v>
      </c>
      <c r="G36" s="94">
        <f>SUM(G30:G35)</f>
        <v>6901</v>
      </c>
      <c r="H36" s="94">
        <f>SUM(E36:G36)</f>
        <v>25751</v>
      </c>
      <c r="I36" s="95">
        <f>SUM(I30:I35)</f>
        <v>1</v>
      </c>
      <c r="J36" s="94">
        <f>SUM(J30:J35)</f>
        <v>42585</v>
      </c>
      <c r="K36" s="96">
        <f>SUM(K30:K35)</f>
        <v>1</v>
      </c>
      <c r="L36" s="97">
        <f>SUM(L30:L35)</f>
        <v>68336</v>
      </c>
      <c r="M36" s="95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April 1, 2024 to May 1, 2024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117">
        <f t="shared" ref="B53:P53" si="1">IF(B9= 0,0,(B9-B74)/B74)</f>
        <v>0</v>
      </c>
      <c r="C53" s="117">
        <f t="shared" si="1"/>
        <v>-1.7064846416382253E-3</v>
      </c>
      <c r="D53" s="117">
        <f t="shared" si="1"/>
        <v>5.3191489361702126E-3</v>
      </c>
      <c r="E53" s="117">
        <f t="shared" si="1"/>
        <v>3.9840637450199202E-3</v>
      </c>
      <c r="F53" s="117">
        <f t="shared" si="1"/>
        <v>0</v>
      </c>
      <c r="G53" s="117">
        <f t="shared" si="1"/>
        <v>0</v>
      </c>
      <c r="H53" s="117">
        <f t="shared" si="1"/>
        <v>5.6909433698764051E-3</v>
      </c>
      <c r="I53" s="117">
        <f t="shared" si="1"/>
        <v>0</v>
      </c>
      <c r="J53" s="117">
        <f t="shared" si="1"/>
        <v>-6.6666666666666671E-3</v>
      </c>
      <c r="K53" s="117">
        <f t="shared" si="1"/>
        <v>5.7071517745675045E-3</v>
      </c>
      <c r="L53" s="117">
        <f t="shared" si="1"/>
        <v>7.4288072637226582E-3</v>
      </c>
      <c r="M53" s="117">
        <f t="shared" si="1"/>
        <v>0</v>
      </c>
      <c r="N53" s="117">
        <f t="shared" si="1"/>
        <v>2.7027027027027029E-3</v>
      </c>
      <c r="O53" s="116">
        <f t="shared" si="1"/>
        <v>-2.976190476190476E-3</v>
      </c>
      <c r="P53" s="115">
        <f t="shared" si="1"/>
        <v>5.0269045596148402E-3</v>
      </c>
    </row>
    <row r="54" spans="1:17" ht="13" x14ac:dyDescent="0.3">
      <c r="A54" s="14" t="s">
        <v>26</v>
      </c>
      <c r="B54" s="117">
        <f>IF(B11= 0,0,(B11-B76)/B76)</f>
        <v>0</v>
      </c>
      <c r="C54" s="117">
        <f t="shared" ref="C54:P54" si="2">IF(C11= 0,0,(C11-C76)/C76)</f>
        <v>8.771929824561403E-3</v>
      </c>
      <c r="D54" s="117">
        <f t="shared" si="2"/>
        <v>0</v>
      </c>
      <c r="E54" s="117">
        <f t="shared" si="2"/>
        <v>-5.185185185185185E-2</v>
      </c>
      <c r="F54" s="117">
        <f t="shared" si="2"/>
        <v>-0.01</v>
      </c>
      <c r="G54" s="117">
        <f t="shared" si="2"/>
        <v>2.2727272727272728E-2</v>
      </c>
      <c r="H54" s="117">
        <f t="shared" si="2"/>
        <v>-4.9140049140049139E-3</v>
      </c>
      <c r="I54" s="117">
        <f t="shared" si="2"/>
        <v>0</v>
      </c>
      <c r="J54" s="117">
        <f t="shared" si="2"/>
        <v>0</v>
      </c>
      <c r="K54" s="117">
        <f t="shared" si="2"/>
        <v>1.2699713232281851E-2</v>
      </c>
      <c r="L54" s="117">
        <f t="shared" si="2"/>
        <v>-7.575757575757576E-3</v>
      </c>
      <c r="M54" s="117">
        <f t="shared" si="2"/>
        <v>4.0650406504065045E-3</v>
      </c>
      <c r="N54" s="117">
        <f t="shared" si="2"/>
        <v>0</v>
      </c>
      <c r="O54" s="116">
        <f t="shared" si="2"/>
        <v>8.8008800880088004E-3</v>
      </c>
      <c r="P54" s="115">
        <f t="shared" si="2"/>
        <v>3.6358347876672484E-3</v>
      </c>
    </row>
    <row r="55" spans="1:17" ht="13" x14ac:dyDescent="0.3">
      <c r="A55" s="14" t="s">
        <v>68</v>
      </c>
      <c r="B55" s="117">
        <f t="shared" ref="B55:P55" si="3">IF(B10= 0,0,(B10-B75)/B75)</f>
        <v>4.3478260869565216E-2</v>
      </c>
      <c r="C55" s="117">
        <f t="shared" si="3"/>
        <v>0</v>
      </c>
      <c r="D55" s="117">
        <f t="shared" si="3"/>
        <v>-8.4745762711864406E-3</v>
      </c>
      <c r="E55" s="117">
        <f t="shared" si="3"/>
        <v>-1.5625E-2</v>
      </c>
      <c r="F55" s="117">
        <f t="shared" si="3"/>
        <v>0</v>
      </c>
      <c r="G55" s="117">
        <f t="shared" si="3"/>
        <v>0</v>
      </c>
      <c r="H55" s="117">
        <f t="shared" si="3"/>
        <v>3.3355570380253501E-3</v>
      </c>
      <c r="I55" s="117">
        <f t="shared" si="3"/>
        <v>8.2840236686390536E-3</v>
      </c>
      <c r="J55" s="117">
        <f t="shared" si="3"/>
        <v>0</v>
      </c>
      <c r="K55" s="117">
        <f t="shared" si="3"/>
        <v>0</v>
      </c>
      <c r="L55" s="117">
        <f t="shared" si="3"/>
        <v>-1.4204545454545454E-2</v>
      </c>
      <c r="M55" s="117">
        <f t="shared" si="3"/>
        <v>0</v>
      </c>
      <c r="N55" s="117">
        <f t="shared" si="3"/>
        <v>2.4937655860349127E-3</v>
      </c>
      <c r="O55" s="116">
        <f t="shared" si="3"/>
        <v>0</v>
      </c>
      <c r="P55" s="115">
        <f t="shared" si="3"/>
        <v>2.7864855451062349E-3</v>
      </c>
    </row>
    <row r="56" spans="1:17" ht="13.5" thickBot="1" x14ac:dyDescent="0.35">
      <c r="A56" s="14" t="s">
        <v>27</v>
      </c>
      <c r="B56" s="117">
        <f t="shared" ref="B56:P56" si="4">IF(B12= 0,0,(B12-B77)/B77)</f>
        <v>0</v>
      </c>
      <c r="C56" s="117">
        <f t="shared" si="4"/>
        <v>0</v>
      </c>
      <c r="D56" s="117">
        <f t="shared" si="4"/>
        <v>0</v>
      </c>
      <c r="E56" s="117">
        <f t="shared" si="4"/>
        <v>-9.375E-2</v>
      </c>
      <c r="F56" s="117">
        <f t="shared" si="4"/>
        <v>0</v>
      </c>
      <c r="G56" s="117">
        <f t="shared" si="4"/>
        <v>0</v>
      </c>
      <c r="H56" s="114">
        <f t="shared" si="4"/>
        <v>-8.024316109422492E-3</v>
      </c>
      <c r="I56" s="114">
        <f t="shared" si="4"/>
        <v>0</v>
      </c>
      <c r="J56" s="114">
        <f t="shared" si="4"/>
        <v>0</v>
      </c>
      <c r="K56" s="114">
        <f t="shared" si="4"/>
        <v>-7.4074074074074077E-3</v>
      </c>
      <c r="L56" s="114">
        <f t="shared" si="4"/>
        <v>3.5460992907801418E-3</v>
      </c>
      <c r="M56" s="114">
        <f t="shared" si="4"/>
        <v>0</v>
      </c>
      <c r="N56" s="114">
        <f t="shared" si="4"/>
        <v>0</v>
      </c>
      <c r="O56" s="113">
        <f t="shared" si="4"/>
        <v>0</v>
      </c>
      <c r="P56" s="112">
        <f t="shared" si="4"/>
        <v>-7.8686613561297844E-3</v>
      </c>
    </row>
    <row r="57" spans="1:17" ht="13" thickTop="1" x14ac:dyDescent="0.25">
      <c r="A57" s="15" t="s">
        <v>28</v>
      </c>
      <c r="B57" s="111">
        <f t="shared" ref="B57:P57" si="5">(B13-B78)/B78</f>
        <v>8.670520231213872E-3</v>
      </c>
      <c r="C57" s="111">
        <f t="shared" si="5"/>
        <v>3.4602076124567475E-3</v>
      </c>
      <c r="D57" s="111">
        <f t="shared" si="5"/>
        <v>1.25E-3</v>
      </c>
      <c r="E57" s="111">
        <f t="shared" si="5"/>
        <v>-2.0746887966804978E-2</v>
      </c>
      <c r="F57" s="111">
        <f t="shared" si="5"/>
        <v>-3.0120481927710845E-3</v>
      </c>
      <c r="G57" s="111">
        <f t="shared" si="5"/>
        <v>1.020408163265306E-2</v>
      </c>
      <c r="H57" s="111">
        <f t="shared" si="5"/>
        <v>2.383179651654862E-3</v>
      </c>
      <c r="I57" s="111">
        <f t="shared" si="5"/>
        <v>4.0579710144927538E-3</v>
      </c>
      <c r="J57" s="111">
        <f t="shared" si="5"/>
        <v>-4.2918454935622317E-3</v>
      </c>
      <c r="K57" s="111">
        <f t="shared" si="5"/>
        <v>5.1004794450678365E-3</v>
      </c>
      <c r="L57" s="111">
        <f t="shared" si="5"/>
        <v>3.1856356791196061E-3</v>
      </c>
      <c r="M57" s="111">
        <f t="shared" si="5"/>
        <v>1.8726591760299626E-3</v>
      </c>
      <c r="N57" s="111">
        <f t="shared" si="5"/>
        <v>2.615062761506276E-3</v>
      </c>
      <c r="O57" s="110">
        <f t="shared" si="5"/>
        <v>2.6082420448617634E-3</v>
      </c>
      <c r="P57" s="109">
        <f t="shared" si="5"/>
        <v>2.6557112464235932E-3</v>
      </c>
    </row>
    <row r="58" spans="1:17" ht="13.5" thickBot="1" x14ac:dyDescent="0.35">
      <c r="A58" s="16" t="s">
        <v>29</v>
      </c>
      <c r="B58" s="108">
        <f>IF(B79=0,0,((B14-B79)/B79))</f>
        <v>0</v>
      </c>
      <c r="C58" s="108">
        <f>IF(C14=0,0,((C14-C79)/C79))</f>
        <v>0</v>
      </c>
      <c r="D58" s="108">
        <f>IF(D14=0,0,((D14-D79)/D79))</f>
        <v>0</v>
      </c>
      <c r="E58" s="108">
        <f>IF(E79=0,0,((E14-E79)/E79))</f>
        <v>0</v>
      </c>
      <c r="F58" s="108">
        <f>IF(F14=0,0,((F14-F79)/F79))</f>
        <v>0</v>
      </c>
      <c r="G58" s="108">
        <f>IF(G14=0,0,((G14-G79)/G79))</f>
        <v>-6.25E-2</v>
      </c>
      <c r="H58" s="108">
        <f>IF(H14=0,0,((H14-H79)/H79))</f>
        <v>4.7619047619047616E-2</v>
      </c>
      <c r="I58" s="108">
        <f>IF(I14=0,0,((I14-I79)/I79))</f>
        <v>0</v>
      </c>
      <c r="J58" s="108">
        <f>IF(J79=0,0,((J14-J79)/J79))</f>
        <v>0</v>
      </c>
      <c r="K58" s="108">
        <f>IF(K79=0,0,((K14-K79)/K79))</f>
        <v>0</v>
      </c>
      <c r="L58" s="108">
        <f>IF(L14=0,0,((L14-L79)/L79))</f>
        <v>0</v>
      </c>
      <c r="M58" s="108">
        <f>IF(M14=0,0,((M14-M79)/M79))</f>
        <v>0</v>
      </c>
      <c r="N58" s="108">
        <f>IF(N14=0,0,((N14-N79)/N79))</f>
        <v>0</v>
      </c>
      <c r="O58" s="107">
        <f>IF(O14=0,0,((O14-O79)/O79))</f>
        <v>0</v>
      </c>
      <c r="P58" s="106">
        <f>IF(P14=0,0,((P14-P79)/P79))</f>
        <v>1.1235955056179775E-2</v>
      </c>
    </row>
    <row r="59" spans="1:17" x14ac:dyDescent="0.25">
      <c r="A59" s="17" t="s">
        <v>30</v>
      </c>
      <c r="B59" s="34" t="s">
        <v>31</v>
      </c>
      <c r="C59" s="105">
        <f>(C15-C80)/C80</f>
        <v>0</v>
      </c>
      <c r="D59" s="35" t="s">
        <v>32</v>
      </c>
      <c r="E59" s="105">
        <f>(E15-E80)/E80</f>
        <v>1.488095238095238E-3</v>
      </c>
      <c r="F59" s="35" t="s">
        <v>33</v>
      </c>
      <c r="G59" s="105">
        <f>(G15-G80)/G80</f>
        <v>1.020408163265306E-2</v>
      </c>
      <c r="H59" s="35" t="s">
        <v>34</v>
      </c>
      <c r="I59" s="105">
        <f>(I15-I80)/I80</f>
        <v>6.9444444444444441E-3</v>
      </c>
      <c r="J59" s="35" t="s">
        <v>35</v>
      </c>
      <c r="K59" s="35"/>
      <c r="L59" s="105">
        <f>(L15-L80)/L80</f>
        <v>-3.3333333333333333E-2</v>
      </c>
      <c r="M59" s="35" t="s">
        <v>36</v>
      </c>
      <c r="N59" s="55">
        <f>(O15-O80)/O80</f>
        <v>1.6393442622950821E-2</v>
      </c>
      <c r="P59" s="105">
        <f>(P15-P80)/P80</f>
        <v>2.0822488287350338E-3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105">
        <f>(O16-O81)/O81</f>
        <v>-1.6393442622950821E-2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104">
        <f>IF(P82=0,0,((P17-P82)/P82))</f>
        <v>2.6508943205301788E-3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77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7"/>
      <c r="P73" s="126"/>
      <c r="Q73" s="61"/>
    </row>
    <row r="74" spans="1:17" ht="13" x14ac:dyDescent="0.3">
      <c r="A74" s="13" t="s">
        <v>24</v>
      </c>
      <c r="B74" s="125">
        <v>277</v>
      </c>
      <c r="C74" s="125">
        <v>586</v>
      </c>
      <c r="D74" s="125">
        <v>564</v>
      </c>
      <c r="E74" s="125">
        <v>251</v>
      </c>
      <c r="F74" s="125">
        <v>232</v>
      </c>
      <c r="G74" s="125">
        <v>54</v>
      </c>
      <c r="H74" s="125">
        <v>28642</v>
      </c>
      <c r="I74" s="125">
        <v>880</v>
      </c>
      <c r="J74" s="125">
        <v>450</v>
      </c>
      <c r="K74" s="125">
        <v>5607</v>
      </c>
      <c r="L74" s="125">
        <v>2423</v>
      </c>
      <c r="M74" s="125">
        <v>288</v>
      </c>
      <c r="N74" s="125">
        <v>1110</v>
      </c>
      <c r="O74" s="125">
        <v>1008</v>
      </c>
      <c r="P74" s="124">
        <v>42372</v>
      </c>
      <c r="Q74" s="62">
        <v>0.62170053554398064</v>
      </c>
    </row>
    <row r="75" spans="1:17" ht="13" x14ac:dyDescent="0.3">
      <c r="A75" s="14" t="s">
        <v>25</v>
      </c>
      <c r="B75" s="125">
        <v>69</v>
      </c>
      <c r="C75" s="125">
        <v>0</v>
      </c>
      <c r="D75" s="125">
        <v>236</v>
      </c>
      <c r="E75" s="125">
        <v>64</v>
      </c>
      <c r="F75" s="125">
        <v>0</v>
      </c>
      <c r="G75" s="125">
        <v>0</v>
      </c>
      <c r="H75" s="125">
        <v>5996</v>
      </c>
      <c r="I75" s="125">
        <v>845</v>
      </c>
      <c r="J75" s="125">
        <v>249</v>
      </c>
      <c r="K75" s="125">
        <v>0</v>
      </c>
      <c r="L75" s="125">
        <v>352</v>
      </c>
      <c r="M75" s="125">
        <v>0</v>
      </c>
      <c r="N75" s="125">
        <v>802</v>
      </c>
      <c r="O75" s="125">
        <v>0</v>
      </c>
      <c r="P75" s="124">
        <v>8613</v>
      </c>
      <c r="Q75" s="62">
        <v>0.12637370699141662</v>
      </c>
    </row>
    <row r="76" spans="1:17" ht="13" x14ac:dyDescent="0.3">
      <c r="A76" s="14" t="s">
        <v>26</v>
      </c>
      <c r="B76" s="125">
        <v>0</v>
      </c>
      <c r="C76" s="125">
        <v>570</v>
      </c>
      <c r="D76" s="125">
        <v>0</v>
      </c>
      <c r="E76" s="125">
        <v>135</v>
      </c>
      <c r="F76" s="125">
        <v>100</v>
      </c>
      <c r="G76" s="125">
        <v>44</v>
      </c>
      <c r="H76" s="125">
        <v>2035</v>
      </c>
      <c r="I76" s="125">
        <v>0</v>
      </c>
      <c r="J76" s="125">
        <v>0</v>
      </c>
      <c r="K76" s="125">
        <v>2441</v>
      </c>
      <c r="L76" s="125">
        <v>396</v>
      </c>
      <c r="M76" s="125">
        <v>246</v>
      </c>
      <c r="N76" s="125">
        <v>0</v>
      </c>
      <c r="O76" s="125">
        <v>909</v>
      </c>
      <c r="P76" s="123">
        <v>6876</v>
      </c>
      <c r="Q76" s="63">
        <v>0.10088768248844546</v>
      </c>
    </row>
    <row r="77" spans="1:17" ht="13.5" thickBot="1" x14ac:dyDescent="0.35">
      <c r="A77" s="14" t="s">
        <v>27</v>
      </c>
      <c r="B77" s="125">
        <v>0</v>
      </c>
      <c r="C77" s="125">
        <v>0</v>
      </c>
      <c r="D77" s="125">
        <v>0</v>
      </c>
      <c r="E77" s="125">
        <v>32</v>
      </c>
      <c r="F77" s="125">
        <v>0</v>
      </c>
      <c r="G77" s="125">
        <v>0</v>
      </c>
      <c r="H77" s="125">
        <v>8225</v>
      </c>
      <c r="I77" s="125">
        <v>0</v>
      </c>
      <c r="J77" s="125">
        <v>0</v>
      </c>
      <c r="K77" s="125">
        <v>1755</v>
      </c>
      <c r="L77" s="125">
        <v>282</v>
      </c>
      <c r="M77" s="125">
        <v>0</v>
      </c>
      <c r="N77" s="125">
        <v>0</v>
      </c>
      <c r="O77" s="125">
        <v>0</v>
      </c>
      <c r="P77" s="122">
        <v>10294</v>
      </c>
      <c r="Q77" s="64">
        <v>0.15103807497615729</v>
      </c>
    </row>
    <row r="78" spans="1:17" ht="13" thickTop="1" x14ac:dyDescent="0.25">
      <c r="A78" s="15" t="s">
        <v>28</v>
      </c>
      <c r="B78" s="125">
        <v>346</v>
      </c>
      <c r="C78" s="125">
        <v>1156</v>
      </c>
      <c r="D78" s="125">
        <v>800</v>
      </c>
      <c r="E78" s="125">
        <v>482</v>
      </c>
      <c r="F78" s="125">
        <v>332</v>
      </c>
      <c r="G78" s="125">
        <v>98</v>
      </c>
      <c r="H78" s="125">
        <v>44898</v>
      </c>
      <c r="I78" s="125">
        <v>1725</v>
      </c>
      <c r="J78" s="125">
        <v>699</v>
      </c>
      <c r="K78" s="125">
        <v>9803</v>
      </c>
      <c r="L78" s="125">
        <v>3453</v>
      </c>
      <c r="M78" s="125">
        <v>534</v>
      </c>
      <c r="N78" s="125">
        <v>1912</v>
      </c>
      <c r="O78" s="125">
        <v>1917</v>
      </c>
      <c r="P78" s="121">
        <v>68155</v>
      </c>
      <c r="Q78" s="65">
        <v>1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42</v>
      </c>
      <c r="I79" s="51">
        <v>11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120">
        <v>89</v>
      </c>
      <c r="Q79" s="66"/>
    </row>
    <row r="80" spans="1:17" x14ac:dyDescent="0.25">
      <c r="A80" s="17" t="s">
        <v>30</v>
      </c>
      <c r="B80" s="18" t="s">
        <v>31</v>
      </c>
      <c r="C80" s="19">
        <v>122</v>
      </c>
      <c r="D80" s="19" t="s">
        <v>32</v>
      </c>
      <c r="E80" s="19">
        <v>1344</v>
      </c>
      <c r="F80" s="19" t="s">
        <v>33</v>
      </c>
      <c r="G80" s="19">
        <v>98</v>
      </c>
      <c r="H80" s="19" t="s">
        <v>34</v>
      </c>
      <c r="I80" s="19">
        <v>144</v>
      </c>
      <c r="J80" s="19" t="s">
        <v>35</v>
      </c>
      <c r="K80" s="19"/>
      <c r="L80" s="19">
        <v>30</v>
      </c>
      <c r="M80" s="19" t="s">
        <v>36</v>
      </c>
      <c r="N80" s="18"/>
      <c r="O80" s="18">
        <v>122</v>
      </c>
      <c r="P80" s="19">
        <v>1921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61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70165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69777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388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5:Q45"/>
    <mergeCell ref="A46:Q46"/>
    <mergeCell ref="A66:Q66"/>
    <mergeCell ref="A67:Q67"/>
    <mergeCell ref="A68:Q68"/>
    <mergeCell ref="C32:C33"/>
    <mergeCell ref="D32:D33"/>
    <mergeCell ref="C34:C35"/>
    <mergeCell ref="D34:D35"/>
    <mergeCell ref="A43:Q43"/>
    <mergeCell ref="A44:Q44"/>
    <mergeCell ref="A1:Q1"/>
    <mergeCell ref="A2:Q2"/>
    <mergeCell ref="A3:Q3"/>
    <mergeCell ref="C29:D29"/>
    <mergeCell ref="C30:C31"/>
    <mergeCell ref="D30:D31"/>
  </mergeCells>
  <pageMargins left="0.7" right="0.7" top="0.75" bottom="0.75" header="0.3" footer="0.3"/>
  <pageSetup scale="50" orientation="landscape" horizontalDpi="1200" verticalDpi="120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8D39-E31B-458D-BD99-42C31F0B6088}">
  <dimension ref="A1:Q87"/>
  <sheetViews>
    <sheetView topLeftCell="A3" zoomScale="40" zoomScaleNormal="40" zoomScaleSheetLayoutView="85" workbookViewId="0">
      <selection activeCell="N25" sqref="N25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10.4140625" customWidth="1"/>
    <col min="6" max="6" width="10.25" customWidth="1"/>
    <col min="11" max="11" width="9.58203125" customWidth="1"/>
    <col min="17" max="17" width="11.7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7"/>
      <c r="P8" s="126"/>
      <c r="Q8" s="61"/>
    </row>
    <row r="9" spans="1:17" ht="13" x14ac:dyDescent="0.3">
      <c r="A9" s="13" t="s">
        <v>24</v>
      </c>
      <c r="B9" s="125">
        <v>277</v>
      </c>
      <c r="C9" s="125">
        <v>586</v>
      </c>
      <c r="D9" s="125">
        <v>564</v>
      </c>
      <c r="E9" s="125">
        <v>251</v>
      </c>
      <c r="F9" s="125">
        <v>232</v>
      </c>
      <c r="G9" s="125">
        <v>54</v>
      </c>
      <c r="H9" s="125">
        <v>28642</v>
      </c>
      <c r="I9" s="125">
        <v>880</v>
      </c>
      <c r="J9" s="125">
        <v>450</v>
      </c>
      <c r="K9" s="125">
        <v>5607</v>
      </c>
      <c r="L9" s="125">
        <v>2423</v>
      </c>
      <c r="M9" s="125">
        <v>288</v>
      </c>
      <c r="N9" s="125">
        <v>1110</v>
      </c>
      <c r="O9" s="125">
        <v>1008</v>
      </c>
      <c r="P9" s="124">
        <f t="shared" ref="P9:P14" si="0">SUM(B9:O9)</f>
        <v>42372</v>
      </c>
      <c r="Q9" s="62">
        <f>P9/P13</f>
        <v>0.62170053554398064</v>
      </c>
    </row>
    <row r="10" spans="1:17" ht="13" x14ac:dyDescent="0.3">
      <c r="A10" s="14" t="s">
        <v>25</v>
      </c>
      <c r="B10" s="125">
        <v>69</v>
      </c>
      <c r="C10" s="125">
        <v>0</v>
      </c>
      <c r="D10" s="125">
        <v>236</v>
      </c>
      <c r="E10" s="125">
        <v>64</v>
      </c>
      <c r="F10" s="125">
        <v>0</v>
      </c>
      <c r="G10" s="125">
        <v>0</v>
      </c>
      <c r="H10" s="125">
        <v>5996</v>
      </c>
      <c r="I10" s="125">
        <v>845</v>
      </c>
      <c r="J10" s="125">
        <v>249</v>
      </c>
      <c r="K10" s="125">
        <v>0</v>
      </c>
      <c r="L10" s="125">
        <v>352</v>
      </c>
      <c r="M10" s="125">
        <v>0</v>
      </c>
      <c r="N10" s="125">
        <v>802</v>
      </c>
      <c r="O10" s="125">
        <v>0</v>
      </c>
      <c r="P10" s="124">
        <f t="shared" si="0"/>
        <v>8613</v>
      </c>
      <c r="Q10" s="62">
        <f>P10/P13</f>
        <v>0.12637370699141662</v>
      </c>
    </row>
    <row r="11" spans="1:17" ht="13" x14ac:dyDescent="0.3">
      <c r="A11" s="14" t="s">
        <v>26</v>
      </c>
      <c r="B11" s="125">
        <v>0</v>
      </c>
      <c r="C11" s="125">
        <v>570</v>
      </c>
      <c r="D11" s="125">
        <v>0</v>
      </c>
      <c r="E11" s="125">
        <v>135</v>
      </c>
      <c r="F11" s="125">
        <v>100</v>
      </c>
      <c r="G11" s="125">
        <v>44</v>
      </c>
      <c r="H11" s="125">
        <v>2035</v>
      </c>
      <c r="I11" s="125">
        <v>0</v>
      </c>
      <c r="J11" s="125">
        <v>0</v>
      </c>
      <c r="K11" s="125">
        <v>2441</v>
      </c>
      <c r="L11" s="125">
        <v>396</v>
      </c>
      <c r="M11" s="125">
        <v>246</v>
      </c>
      <c r="N11" s="125">
        <v>0</v>
      </c>
      <c r="O11" s="125">
        <v>909</v>
      </c>
      <c r="P11" s="123">
        <f t="shared" si="0"/>
        <v>6876</v>
      </c>
      <c r="Q11" s="63">
        <f>P11/P13</f>
        <v>0.10088768248844546</v>
      </c>
    </row>
    <row r="12" spans="1:17" ht="13.5" thickBot="1" x14ac:dyDescent="0.35">
      <c r="A12" s="14" t="s">
        <v>27</v>
      </c>
      <c r="B12" s="125">
        <v>0</v>
      </c>
      <c r="C12" s="125">
        <v>0</v>
      </c>
      <c r="D12" s="125">
        <v>0</v>
      </c>
      <c r="E12" s="125">
        <v>32</v>
      </c>
      <c r="F12" s="125">
        <v>0</v>
      </c>
      <c r="G12" s="125">
        <v>0</v>
      </c>
      <c r="H12" s="125">
        <v>8225</v>
      </c>
      <c r="I12" s="125">
        <v>0</v>
      </c>
      <c r="J12" s="125">
        <v>0</v>
      </c>
      <c r="K12" s="125">
        <v>1755</v>
      </c>
      <c r="L12" s="125">
        <v>282</v>
      </c>
      <c r="M12" s="125">
        <v>0</v>
      </c>
      <c r="N12" s="125">
        <v>0</v>
      </c>
      <c r="O12" s="125">
        <v>0</v>
      </c>
      <c r="P12" s="122">
        <f t="shared" si="0"/>
        <v>10294</v>
      </c>
      <c r="Q12" s="64">
        <f>P12/P13</f>
        <v>0.15103807497615729</v>
      </c>
    </row>
    <row r="13" spans="1:17" ht="13" thickTop="1" x14ac:dyDescent="0.25">
      <c r="A13" s="15" t="s">
        <v>28</v>
      </c>
      <c r="B13" s="125">
        <v>346</v>
      </c>
      <c r="C13" s="125">
        <v>1156</v>
      </c>
      <c r="D13" s="125">
        <v>800</v>
      </c>
      <c r="E13" s="125">
        <v>482</v>
      </c>
      <c r="F13" s="125">
        <v>332</v>
      </c>
      <c r="G13" s="125">
        <v>98</v>
      </c>
      <c r="H13" s="125">
        <v>44898</v>
      </c>
      <c r="I13" s="125">
        <v>1725</v>
      </c>
      <c r="J13" s="125">
        <v>699</v>
      </c>
      <c r="K13" s="125">
        <v>9803</v>
      </c>
      <c r="L13" s="125">
        <v>3453</v>
      </c>
      <c r="M13" s="125">
        <v>534</v>
      </c>
      <c r="N13" s="125">
        <v>1912</v>
      </c>
      <c r="O13" s="125">
        <v>1917</v>
      </c>
      <c r="P13" s="121">
        <f t="shared" si="0"/>
        <v>68155</v>
      </c>
      <c r="Q13" s="65">
        <f>SUM(Q9:Q12)</f>
        <v>1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42</v>
      </c>
      <c r="I14" s="51">
        <v>11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120">
        <f t="shared" si="0"/>
        <v>89</v>
      </c>
      <c r="Q14" s="66"/>
    </row>
    <row r="15" spans="1:17" x14ac:dyDescent="0.25">
      <c r="A15" s="17" t="s">
        <v>30</v>
      </c>
      <c r="B15" s="18" t="s">
        <v>31</v>
      </c>
      <c r="C15" s="19">
        <v>122</v>
      </c>
      <c r="D15" s="19" t="s">
        <v>32</v>
      </c>
      <c r="E15" s="19">
        <v>1344</v>
      </c>
      <c r="F15" s="19" t="s">
        <v>33</v>
      </c>
      <c r="G15" s="19">
        <v>98</v>
      </c>
      <c r="H15" s="19" t="s">
        <v>34</v>
      </c>
      <c r="I15" s="19">
        <v>144</v>
      </c>
      <c r="J15" s="19" t="s">
        <v>35</v>
      </c>
      <c r="K15" s="19"/>
      <c r="L15" s="19">
        <v>30</v>
      </c>
      <c r="M15" s="19" t="s">
        <v>36</v>
      </c>
      <c r="N15" s="18"/>
      <c r="O15" s="18">
        <v>122</v>
      </c>
      <c r="P15" s="19">
        <f>C15+C16+E15+G15+I15+L15+O15+O16</f>
        <v>1921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61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70165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69777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388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9" t="s">
        <v>45</v>
      </c>
      <c r="D29" s="140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3" t="s">
        <v>54</v>
      </c>
      <c r="D30" s="135" t="s">
        <v>55</v>
      </c>
      <c r="E30" s="78">
        <f>E10+L10+H10</f>
        <v>6412</v>
      </c>
      <c r="F30" s="78">
        <f>E12+L12+H12</f>
        <v>8539</v>
      </c>
      <c r="G30" s="78">
        <f>E11+L11+H11</f>
        <v>2566</v>
      </c>
      <c r="H30" s="78">
        <f>SUM(E30:G31)</f>
        <v>17517</v>
      </c>
      <c r="I30" s="79">
        <f>(H30/H36)</f>
        <v>0.67940115580033356</v>
      </c>
      <c r="J30" s="78">
        <f>E9+L9+H9</f>
        <v>31316</v>
      </c>
      <c r="K30" s="79">
        <f>J30/J36</f>
        <v>0.73907297271783257</v>
      </c>
      <c r="L30" s="80">
        <f>SUM(H30+J30)</f>
        <v>48833</v>
      </c>
      <c r="M30" s="119">
        <f>L30/L36</f>
        <v>0.71649915633482508</v>
      </c>
      <c r="P30" s="11"/>
      <c r="Q30" s="11"/>
    </row>
    <row r="31" spans="1:17" ht="33.75" customHeight="1" x14ac:dyDescent="0.25">
      <c r="C31" s="134"/>
      <c r="D31" s="136"/>
      <c r="E31" s="81"/>
      <c r="F31" s="81"/>
      <c r="G31" s="81"/>
      <c r="H31" s="81"/>
      <c r="I31" s="82"/>
      <c r="J31" s="81"/>
      <c r="K31" s="82"/>
      <c r="L31" s="83"/>
      <c r="M31" s="82"/>
      <c r="P31" s="11"/>
      <c r="Q31" s="11"/>
    </row>
    <row r="32" spans="1:17" ht="24" customHeight="1" x14ac:dyDescent="0.25">
      <c r="C32" s="133" t="s">
        <v>56</v>
      </c>
      <c r="D32" s="135" t="s">
        <v>57</v>
      </c>
      <c r="E32" s="78">
        <f>B10+D10+I10+J10+N10</f>
        <v>2201</v>
      </c>
      <c r="F32" s="78" t="s">
        <v>58</v>
      </c>
      <c r="G32" s="78" t="s">
        <v>58</v>
      </c>
      <c r="H32" s="78">
        <f>SUM(E32:G33)</f>
        <v>2201</v>
      </c>
      <c r="I32" s="79">
        <f>H32/H36</f>
        <v>8.5366326649342586E-2</v>
      </c>
      <c r="J32" s="78">
        <f>B9+D9+I9+J9+N9</f>
        <v>3281</v>
      </c>
      <c r="K32" s="79">
        <f>J32/J36</f>
        <v>7.7433210610780706E-2</v>
      </c>
      <c r="L32" s="80">
        <f>SUM(H32+J32)</f>
        <v>5482</v>
      </c>
      <c r="M32" s="119">
        <f>L32/L36</f>
        <v>8.0434304159636122E-2</v>
      </c>
      <c r="P32" s="11"/>
      <c r="Q32" s="11"/>
    </row>
    <row r="33" spans="1:17" ht="54.75" customHeight="1" x14ac:dyDescent="0.25">
      <c r="C33" s="134"/>
      <c r="D33" s="136"/>
      <c r="E33" s="81"/>
      <c r="F33" s="81"/>
      <c r="G33" s="81"/>
      <c r="H33" s="81"/>
      <c r="I33" s="82"/>
      <c r="J33" s="81"/>
      <c r="K33" s="82"/>
      <c r="L33" s="83"/>
      <c r="M33" s="82"/>
      <c r="P33" s="11"/>
      <c r="Q33" s="11"/>
    </row>
    <row r="34" spans="1:17" ht="15.5" x14ac:dyDescent="0.25">
      <c r="C34" s="133" t="s">
        <v>59</v>
      </c>
      <c r="D34" s="135" t="s">
        <v>60</v>
      </c>
      <c r="E34" s="78" t="s">
        <v>58</v>
      </c>
      <c r="F34" s="78">
        <f>K12+M12+C12+F12+G12+O12</f>
        <v>1755</v>
      </c>
      <c r="G34" s="78">
        <f>K11+M11+C11+F11+G11+O11</f>
        <v>4310</v>
      </c>
      <c r="H34" s="78">
        <f>SUM(E34:G35)</f>
        <v>6065</v>
      </c>
      <c r="I34" s="79">
        <f>H34/H36</f>
        <v>0.23523251755032384</v>
      </c>
      <c r="J34" s="78">
        <f>K9+M9+C9+F9+G9+O9</f>
        <v>7775</v>
      </c>
      <c r="K34" s="79">
        <f>J34/J36</f>
        <v>0.18349381667138676</v>
      </c>
      <c r="L34" s="80">
        <f>SUM(H34+J34)</f>
        <v>13840</v>
      </c>
      <c r="M34" s="119">
        <f>L34/L36</f>
        <v>0.20306653950553885</v>
      </c>
      <c r="P34" s="11"/>
      <c r="Q34" s="11"/>
    </row>
    <row r="35" spans="1:17" ht="100.5" customHeight="1" thickBot="1" x14ac:dyDescent="0.3">
      <c r="C35" s="134"/>
      <c r="D35" s="137"/>
      <c r="E35" s="88"/>
      <c r="F35" s="88"/>
      <c r="G35" s="88"/>
      <c r="H35" s="88"/>
      <c r="I35" s="118"/>
      <c r="J35" s="88"/>
      <c r="K35" s="118"/>
      <c r="L35" s="90"/>
      <c r="M35" s="118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8613</v>
      </c>
      <c r="F36" s="94">
        <f>SUM(F30:F35)</f>
        <v>10294</v>
      </c>
      <c r="G36" s="94">
        <f>SUM(G30:G35)</f>
        <v>6876</v>
      </c>
      <c r="H36" s="94">
        <f>SUM(E36:G36)</f>
        <v>25783</v>
      </c>
      <c r="I36" s="95">
        <f>SUM(I30:I35)</f>
        <v>1</v>
      </c>
      <c r="J36" s="94">
        <f>SUM(J30:J35)</f>
        <v>42372</v>
      </c>
      <c r="K36" s="96">
        <f>SUM(K30:K35)</f>
        <v>1</v>
      </c>
      <c r="L36" s="97">
        <f>SUM(L30:L35)</f>
        <v>68155</v>
      </c>
      <c r="M36" s="95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March 1, 2024 to April 1, 2024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117">
        <f t="shared" ref="B53:P53" si="1">IF(B9= 0,0,(B9-B74)/B74)</f>
        <v>-7.1684587813620072E-3</v>
      </c>
      <c r="C53" s="117">
        <f t="shared" si="1"/>
        <v>0</v>
      </c>
      <c r="D53" s="117">
        <f t="shared" si="1"/>
        <v>-1.7699115044247787E-3</v>
      </c>
      <c r="E53" s="117">
        <f t="shared" si="1"/>
        <v>1.2096774193548387E-2</v>
      </c>
      <c r="F53" s="117">
        <f t="shared" si="1"/>
        <v>4.329004329004329E-3</v>
      </c>
      <c r="G53" s="117">
        <f t="shared" si="1"/>
        <v>5.8823529411764705E-2</v>
      </c>
      <c r="H53" s="117">
        <f t="shared" si="1"/>
        <v>8.485616703637195E-3</v>
      </c>
      <c r="I53" s="117">
        <f t="shared" si="1"/>
        <v>6.8649885583524023E-3</v>
      </c>
      <c r="J53" s="117">
        <f t="shared" si="1"/>
        <v>4.464285714285714E-3</v>
      </c>
      <c r="K53" s="117">
        <f t="shared" si="1"/>
        <v>8.634646519158122E-3</v>
      </c>
      <c r="L53" s="117">
        <f t="shared" si="1"/>
        <v>1.0846891948268669E-2</v>
      </c>
      <c r="M53" s="117">
        <f t="shared" si="1"/>
        <v>1.7667844522968199E-2</v>
      </c>
      <c r="N53" s="117">
        <f t="shared" si="1"/>
        <v>6.3463281958295557E-3</v>
      </c>
      <c r="O53" s="116">
        <f t="shared" si="1"/>
        <v>3.9840637450199202E-3</v>
      </c>
      <c r="P53" s="115">
        <f t="shared" si="1"/>
        <v>8.1610316686097691E-3</v>
      </c>
    </row>
    <row r="54" spans="1:17" ht="13" x14ac:dyDescent="0.3">
      <c r="A54" s="14" t="s">
        <v>26</v>
      </c>
      <c r="B54" s="117">
        <f>IF(B11= 0,0,(B11-B76)/B76)</f>
        <v>0</v>
      </c>
      <c r="C54" s="117">
        <f t="shared" ref="C54:P54" si="2">IF(C11= 0,0,(C11-C76)/C76)</f>
        <v>-1.384083044982699E-2</v>
      </c>
      <c r="D54" s="117">
        <f t="shared" si="2"/>
        <v>0</v>
      </c>
      <c r="E54" s="117">
        <f t="shared" si="2"/>
        <v>-7.3529411764705881E-3</v>
      </c>
      <c r="F54" s="117">
        <f t="shared" si="2"/>
        <v>0</v>
      </c>
      <c r="G54" s="117">
        <f t="shared" si="2"/>
        <v>0</v>
      </c>
      <c r="H54" s="117">
        <f t="shared" si="2"/>
        <v>-9.8183603338242512E-4</v>
      </c>
      <c r="I54" s="117">
        <f t="shared" si="2"/>
        <v>0</v>
      </c>
      <c r="J54" s="117">
        <f t="shared" si="2"/>
        <v>0</v>
      </c>
      <c r="K54" s="117">
        <f t="shared" si="2"/>
        <v>-8.1866557511256651E-4</v>
      </c>
      <c r="L54" s="117">
        <f t="shared" si="2"/>
        <v>1.020408163265306E-2</v>
      </c>
      <c r="M54" s="117">
        <f t="shared" si="2"/>
        <v>0</v>
      </c>
      <c r="N54" s="117">
        <f t="shared" si="2"/>
        <v>0</v>
      </c>
      <c r="O54" s="116">
        <f t="shared" si="2"/>
        <v>-2.1953896816684962E-3</v>
      </c>
      <c r="P54" s="115">
        <f t="shared" si="2"/>
        <v>-1.5972121388122551E-3</v>
      </c>
    </row>
    <row r="55" spans="1:17" ht="13" x14ac:dyDescent="0.3">
      <c r="A55" s="14" t="s">
        <v>68</v>
      </c>
      <c r="B55" s="117">
        <f t="shared" ref="B55:P55" si="3">IF(B10= 0,0,(B10-B75)/B75)</f>
        <v>-2.8169014084507043E-2</v>
      </c>
      <c r="C55" s="117">
        <f t="shared" si="3"/>
        <v>0</v>
      </c>
      <c r="D55" s="117">
        <f t="shared" si="3"/>
        <v>1.7241379310344827E-2</v>
      </c>
      <c r="E55" s="117">
        <f t="shared" si="3"/>
        <v>3.2258064516129031E-2</v>
      </c>
      <c r="F55" s="117">
        <f t="shared" si="3"/>
        <v>0</v>
      </c>
      <c r="G55" s="117">
        <f t="shared" si="3"/>
        <v>0</v>
      </c>
      <c r="H55" s="117">
        <f t="shared" si="3"/>
        <v>8.0699394754539348E-3</v>
      </c>
      <c r="I55" s="117">
        <f t="shared" si="3"/>
        <v>1.1848341232227489E-3</v>
      </c>
      <c r="J55" s="117">
        <f t="shared" si="3"/>
        <v>2.8925619834710745E-2</v>
      </c>
      <c r="K55" s="117">
        <f t="shared" si="3"/>
        <v>0</v>
      </c>
      <c r="L55" s="117">
        <f t="shared" si="3"/>
        <v>5.7142857142857143E-3</v>
      </c>
      <c r="M55" s="117">
        <f t="shared" si="3"/>
        <v>0</v>
      </c>
      <c r="N55" s="117">
        <f t="shared" si="3"/>
        <v>1.2626262626262626E-2</v>
      </c>
      <c r="O55" s="116">
        <f t="shared" si="3"/>
        <v>0</v>
      </c>
      <c r="P55" s="115">
        <f t="shared" si="3"/>
        <v>8.4299262381454156E-3</v>
      </c>
    </row>
    <row r="56" spans="1:17" ht="13.5" thickBot="1" x14ac:dyDescent="0.35">
      <c r="A56" s="14" t="s">
        <v>27</v>
      </c>
      <c r="B56" s="117">
        <f t="shared" ref="B56:P56" si="4">IF(B12= 0,0,(B12-B77)/B77)</f>
        <v>0</v>
      </c>
      <c r="C56" s="117">
        <f t="shared" si="4"/>
        <v>0</v>
      </c>
      <c r="D56" s="117">
        <f t="shared" si="4"/>
        <v>0</v>
      </c>
      <c r="E56" s="117">
        <f t="shared" si="4"/>
        <v>3.2258064516129031E-2</v>
      </c>
      <c r="F56" s="117">
        <f t="shared" si="4"/>
        <v>0</v>
      </c>
      <c r="G56" s="117">
        <f t="shared" si="4"/>
        <v>0</v>
      </c>
      <c r="H56" s="114">
        <f t="shared" si="4"/>
        <v>-9.7169925907931499E-4</v>
      </c>
      <c r="I56" s="114">
        <f t="shared" si="4"/>
        <v>0</v>
      </c>
      <c r="J56" s="114">
        <f t="shared" si="4"/>
        <v>0</v>
      </c>
      <c r="K56" s="114">
        <f t="shared" si="4"/>
        <v>-5.1020408163265302E-3</v>
      </c>
      <c r="L56" s="114">
        <f t="shared" si="4"/>
        <v>-3.5335689045936395E-3</v>
      </c>
      <c r="M56" s="114">
        <f t="shared" si="4"/>
        <v>0</v>
      </c>
      <c r="N56" s="114">
        <f t="shared" si="4"/>
        <v>0</v>
      </c>
      <c r="O56" s="113">
        <f t="shared" si="4"/>
        <v>0</v>
      </c>
      <c r="P56" s="112">
        <f t="shared" si="4"/>
        <v>-1.6487246629812821E-3</v>
      </c>
    </row>
    <row r="57" spans="1:17" ht="13" thickTop="1" x14ac:dyDescent="0.25">
      <c r="A57" s="15" t="s">
        <v>28</v>
      </c>
      <c r="B57" s="111">
        <f t="shared" ref="B57:P57" si="5">(B13-B78)/B78</f>
        <v>-1.1428571428571429E-2</v>
      </c>
      <c r="C57" s="111">
        <f t="shared" si="5"/>
        <v>-6.8728522336769758E-3</v>
      </c>
      <c r="D57" s="111">
        <f t="shared" si="5"/>
        <v>3.7641154328732747E-3</v>
      </c>
      <c r="E57" s="111">
        <f t="shared" si="5"/>
        <v>1.0482180293501049E-2</v>
      </c>
      <c r="F57" s="111">
        <f t="shared" si="5"/>
        <v>3.0211480362537764E-3</v>
      </c>
      <c r="G57" s="111">
        <f t="shared" si="5"/>
        <v>3.1578947368421054E-2</v>
      </c>
      <c r="H57" s="111">
        <f t="shared" si="5"/>
        <v>6.2529415719760643E-3</v>
      </c>
      <c r="I57" s="111">
        <f t="shared" si="5"/>
        <v>4.0745052386495922E-3</v>
      </c>
      <c r="J57" s="111">
        <f t="shared" si="5"/>
        <v>1.3043478260869565E-2</v>
      </c>
      <c r="K57" s="111">
        <f t="shared" si="5"/>
        <v>3.7886545156665982E-3</v>
      </c>
      <c r="L57" s="111">
        <f t="shared" si="5"/>
        <v>9.0590298071303327E-3</v>
      </c>
      <c r="M57" s="111">
        <f t="shared" si="5"/>
        <v>9.4517958412098299E-3</v>
      </c>
      <c r="N57" s="111">
        <f t="shared" si="5"/>
        <v>8.9709762532981536E-3</v>
      </c>
      <c r="O57" s="110">
        <f t="shared" si="5"/>
        <v>1.0443864229765013E-3</v>
      </c>
      <c r="P57" s="109">
        <f t="shared" si="5"/>
        <v>5.7106598984771571E-3</v>
      </c>
    </row>
    <row r="58" spans="1:17" ht="13.5" thickBot="1" x14ac:dyDescent="0.35">
      <c r="A58" s="16" t="s">
        <v>29</v>
      </c>
      <c r="B58" s="108">
        <f>IF(B79=0,0,((B14-B79)/B79))</f>
        <v>0</v>
      </c>
      <c r="C58" s="108">
        <f>IF(C14=0,0,((C14-C79)/C79))</f>
        <v>0</v>
      </c>
      <c r="D58" s="108">
        <f>IF(D14=0,0,((D14-D79)/D79))</f>
        <v>0</v>
      </c>
      <c r="E58" s="108">
        <f>IF(E79=0,0,((E14-E79)/E79))</f>
        <v>0</v>
      </c>
      <c r="F58" s="108">
        <f>IF(F14=0,0,((F14-F79)/F79))</f>
        <v>0</v>
      </c>
      <c r="G58" s="108">
        <f>IF(G14=0,0,((G14-G79)/G79))</f>
        <v>0</v>
      </c>
      <c r="H58" s="108">
        <f>IF(H14=0,0,((H14-H79)/H79))</f>
        <v>0.05</v>
      </c>
      <c r="I58" s="108">
        <f>IF(I14=0,0,((I14-I79)/I79))</f>
        <v>0</v>
      </c>
      <c r="J58" s="108">
        <f>IF(J79=0,0,((J14-J79)/J79))</f>
        <v>0</v>
      </c>
      <c r="K58" s="108">
        <f>IF(K79=0,0,((K14-K79)/K79))</f>
        <v>-1</v>
      </c>
      <c r="L58" s="108">
        <f>IF(L14=0,0,((L14-L79)/L79))</f>
        <v>0</v>
      </c>
      <c r="M58" s="108">
        <f>IF(M14=0,0,((M14-M79)/M79))</f>
        <v>0</v>
      </c>
      <c r="N58" s="108">
        <f>IF(N14=0,0,((N14-N79)/N79))</f>
        <v>0</v>
      </c>
      <c r="O58" s="107">
        <f>IF(O14=0,0,((O14-O79)/O79))</f>
        <v>0</v>
      </c>
      <c r="P58" s="106">
        <f>IF(P14=0,0,((P14-P79)/P79))</f>
        <v>1.1363636363636364E-2</v>
      </c>
    </row>
    <row r="59" spans="1:17" x14ac:dyDescent="0.25">
      <c r="A59" s="17" t="s">
        <v>30</v>
      </c>
      <c r="B59" s="34" t="s">
        <v>31</v>
      </c>
      <c r="C59" s="105">
        <f>(C15-C80)/C80</f>
        <v>-3.937007874015748E-2</v>
      </c>
      <c r="D59" s="35" t="s">
        <v>32</v>
      </c>
      <c r="E59" s="105">
        <f>(E15-E80)/E80</f>
        <v>2.2371364653243847E-3</v>
      </c>
      <c r="F59" s="35" t="s">
        <v>33</v>
      </c>
      <c r="G59" s="105">
        <f>(G15-G80)/G80</f>
        <v>1.0309278350515464E-2</v>
      </c>
      <c r="H59" s="35" t="s">
        <v>34</v>
      </c>
      <c r="I59" s="105">
        <f>(I15-I80)/I80</f>
        <v>6.993006993006993E-3</v>
      </c>
      <c r="J59" s="35" t="s">
        <v>35</v>
      </c>
      <c r="K59" s="35"/>
      <c r="L59" s="105">
        <f>(L15-L80)/L80</f>
        <v>0</v>
      </c>
      <c r="M59" s="35" t="s">
        <v>36</v>
      </c>
      <c r="N59" s="55">
        <f>(O15-O80)/O80</f>
        <v>8.2644628099173556E-3</v>
      </c>
      <c r="P59" s="105">
        <f>(P15-P80)/P80</f>
        <v>0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105">
        <f>(O16-O81)/O81</f>
        <v>-1.6129032258064516E-2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104">
        <f>IF(P82=0,0,((P17-P82)/P82))</f>
        <v>5.5605715350330338E-3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1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7"/>
      <c r="P73" s="126"/>
      <c r="Q73" s="61"/>
    </row>
    <row r="74" spans="1:17" ht="13" x14ac:dyDescent="0.3">
      <c r="A74" s="13" t="s">
        <v>24</v>
      </c>
      <c r="B74" s="125">
        <v>279</v>
      </c>
      <c r="C74" s="125">
        <v>586</v>
      </c>
      <c r="D74" s="125">
        <v>565</v>
      </c>
      <c r="E74" s="125">
        <v>248</v>
      </c>
      <c r="F74" s="125">
        <v>231</v>
      </c>
      <c r="G74" s="125">
        <v>51</v>
      </c>
      <c r="H74" s="125">
        <v>28401</v>
      </c>
      <c r="I74" s="125">
        <v>874</v>
      </c>
      <c r="J74" s="125">
        <v>448</v>
      </c>
      <c r="K74" s="125">
        <v>5559</v>
      </c>
      <c r="L74" s="125">
        <v>2397</v>
      </c>
      <c r="M74" s="125">
        <v>283</v>
      </c>
      <c r="N74" s="125">
        <v>1103</v>
      </c>
      <c r="O74" s="125">
        <v>1004</v>
      </c>
      <c r="P74" s="124">
        <v>42029</v>
      </c>
      <c r="Q74" s="62">
        <v>0.62018946995632152</v>
      </c>
    </row>
    <row r="75" spans="1:17" ht="13" x14ac:dyDescent="0.3">
      <c r="A75" s="14" t="s">
        <v>25</v>
      </c>
      <c r="B75" s="125">
        <v>71</v>
      </c>
      <c r="C75" s="125">
        <v>0</v>
      </c>
      <c r="D75" s="125">
        <v>232</v>
      </c>
      <c r="E75" s="125">
        <v>62</v>
      </c>
      <c r="F75" s="125">
        <v>0</v>
      </c>
      <c r="G75" s="125">
        <v>0</v>
      </c>
      <c r="H75" s="125">
        <v>5948</v>
      </c>
      <c r="I75" s="125">
        <v>844</v>
      </c>
      <c r="J75" s="125">
        <v>242</v>
      </c>
      <c r="K75" s="125">
        <v>0</v>
      </c>
      <c r="L75" s="125">
        <v>350</v>
      </c>
      <c r="M75" s="125">
        <v>0</v>
      </c>
      <c r="N75" s="125">
        <v>792</v>
      </c>
      <c r="O75" s="125">
        <v>0</v>
      </c>
      <c r="P75" s="124">
        <v>8541</v>
      </c>
      <c r="Q75" s="62">
        <v>0.12603293589894934</v>
      </c>
    </row>
    <row r="76" spans="1:17" ht="13" x14ac:dyDescent="0.3">
      <c r="A76" s="14" t="s">
        <v>26</v>
      </c>
      <c r="B76" s="125">
        <v>0</v>
      </c>
      <c r="C76" s="125">
        <v>578</v>
      </c>
      <c r="D76" s="125">
        <v>0</v>
      </c>
      <c r="E76" s="125">
        <v>136</v>
      </c>
      <c r="F76" s="125">
        <v>100</v>
      </c>
      <c r="G76" s="125">
        <v>44</v>
      </c>
      <c r="H76" s="125">
        <v>2037</v>
      </c>
      <c r="I76" s="125">
        <v>0</v>
      </c>
      <c r="J76" s="125">
        <v>0</v>
      </c>
      <c r="K76" s="125">
        <v>2443</v>
      </c>
      <c r="L76" s="125">
        <v>392</v>
      </c>
      <c r="M76" s="125">
        <v>246</v>
      </c>
      <c r="N76" s="125">
        <v>0</v>
      </c>
      <c r="O76" s="125">
        <v>911</v>
      </c>
      <c r="P76" s="123">
        <v>6887</v>
      </c>
      <c r="Q76" s="63">
        <v>0.10162613622948885</v>
      </c>
    </row>
    <row r="77" spans="1:17" ht="13.5" thickBot="1" x14ac:dyDescent="0.35">
      <c r="A77" s="14" t="s">
        <v>27</v>
      </c>
      <c r="B77" s="125">
        <v>0</v>
      </c>
      <c r="C77" s="125">
        <v>0</v>
      </c>
      <c r="D77" s="125">
        <v>0</v>
      </c>
      <c r="E77" s="125">
        <v>31</v>
      </c>
      <c r="F77" s="125">
        <v>0</v>
      </c>
      <c r="G77" s="125">
        <v>0</v>
      </c>
      <c r="H77" s="125">
        <v>8233</v>
      </c>
      <c r="I77" s="125">
        <v>0</v>
      </c>
      <c r="J77" s="125">
        <v>0</v>
      </c>
      <c r="K77" s="125">
        <v>1764</v>
      </c>
      <c r="L77" s="125">
        <v>283</v>
      </c>
      <c r="M77" s="125">
        <v>0</v>
      </c>
      <c r="N77" s="125">
        <v>0</v>
      </c>
      <c r="O77" s="125">
        <v>0</v>
      </c>
      <c r="P77" s="122">
        <v>10311</v>
      </c>
      <c r="Q77" s="64">
        <v>0.15215145791524023</v>
      </c>
    </row>
    <row r="78" spans="1:17" ht="13" thickTop="1" x14ac:dyDescent="0.25">
      <c r="A78" s="15" t="s">
        <v>28</v>
      </c>
      <c r="B78" s="125">
        <v>350</v>
      </c>
      <c r="C78" s="125">
        <v>1164</v>
      </c>
      <c r="D78" s="125">
        <v>797</v>
      </c>
      <c r="E78" s="125">
        <v>477</v>
      </c>
      <c r="F78" s="125">
        <v>331</v>
      </c>
      <c r="G78" s="125">
        <v>95</v>
      </c>
      <c r="H78" s="125">
        <v>44619</v>
      </c>
      <c r="I78" s="125">
        <v>1718</v>
      </c>
      <c r="J78" s="125">
        <v>690</v>
      </c>
      <c r="K78" s="125">
        <v>9766</v>
      </c>
      <c r="L78" s="125">
        <v>3422</v>
      </c>
      <c r="M78" s="125">
        <v>529</v>
      </c>
      <c r="N78" s="125">
        <v>1895</v>
      </c>
      <c r="O78" s="125">
        <v>1915</v>
      </c>
      <c r="P78" s="121">
        <v>67768</v>
      </c>
      <c r="Q78" s="65">
        <v>0.99999999999999989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40</v>
      </c>
      <c r="I79" s="51">
        <v>11</v>
      </c>
      <c r="J79" s="51">
        <v>0</v>
      </c>
      <c r="K79" s="51">
        <v>1</v>
      </c>
      <c r="L79" s="51">
        <v>2</v>
      </c>
      <c r="M79" s="51">
        <v>0</v>
      </c>
      <c r="N79" s="51">
        <v>9</v>
      </c>
      <c r="O79" s="51">
        <v>7</v>
      </c>
      <c r="P79" s="120">
        <v>88</v>
      </c>
      <c r="Q79" s="66"/>
    </row>
    <row r="80" spans="1:17" x14ac:dyDescent="0.25">
      <c r="A80" s="17" t="s">
        <v>30</v>
      </c>
      <c r="B80" s="18" t="s">
        <v>31</v>
      </c>
      <c r="C80" s="19">
        <v>127</v>
      </c>
      <c r="D80" s="19" t="s">
        <v>32</v>
      </c>
      <c r="E80" s="19">
        <v>1341</v>
      </c>
      <c r="F80" s="19" t="s">
        <v>33</v>
      </c>
      <c r="G80" s="19">
        <v>97</v>
      </c>
      <c r="H80" s="19" t="s">
        <v>34</v>
      </c>
      <c r="I80" s="19">
        <v>143</v>
      </c>
      <c r="J80" s="19" t="s">
        <v>35</v>
      </c>
      <c r="K80" s="19"/>
      <c r="L80" s="19">
        <v>30</v>
      </c>
      <c r="M80" s="19" t="s">
        <v>36</v>
      </c>
      <c r="N80" s="18"/>
      <c r="O80" s="18">
        <v>121</v>
      </c>
      <c r="P80" s="19">
        <v>1921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62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69777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69552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225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  <mergeCell ref="A45:Q45"/>
    <mergeCell ref="A46:Q46"/>
    <mergeCell ref="A66:Q66"/>
    <mergeCell ref="A67:Q67"/>
    <mergeCell ref="A68:Q68"/>
  </mergeCells>
  <pageMargins left="0.7" right="0.7" top="0.75" bottom="0.75" header="0.3" footer="0.3"/>
  <pageSetup scale="50" orientation="landscape" horizontalDpi="1200" verticalDpi="120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4059-913D-4211-A825-2370E3011061}">
  <dimension ref="A1:Q87"/>
  <sheetViews>
    <sheetView zoomScale="40" zoomScaleNormal="40" zoomScaleSheetLayoutView="85" workbookViewId="0">
      <selection activeCell="G21" sqref="G21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10.4140625" customWidth="1"/>
    <col min="6" max="6" width="10.25" customWidth="1"/>
    <col min="11" max="11" width="9.58203125" customWidth="1"/>
    <col min="17" max="17" width="11.7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7"/>
      <c r="P8" s="126"/>
      <c r="Q8" s="61"/>
    </row>
    <row r="9" spans="1:17" ht="13" x14ac:dyDescent="0.3">
      <c r="A9" s="13" t="s">
        <v>24</v>
      </c>
      <c r="B9" s="125">
        <v>279</v>
      </c>
      <c r="C9" s="125">
        <v>586</v>
      </c>
      <c r="D9" s="125">
        <v>565</v>
      </c>
      <c r="E9" s="125">
        <v>248</v>
      </c>
      <c r="F9" s="125">
        <v>231</v>
      </c>
      <c r="G9" s="125">
        <v>51</v>
      </c>
      <c r="H9" s="125">
        <v>28401</v>
      </c>
      <c r="I9" s="125">
        <v>874</v>
      </c>
      <c r="J9" s="125">
        <v>448</v>
      </c>
      <c r="K9" s="125">
        <v>5559</v>
      </c>
      <c r="L9" s="125">
        <v>2397</v>
      </c>
      <c r="M9" s="125">
        <v>283</v>
      </c>
      <c r="N9" s="125">
        <v>1103</v>
      </c>
      <c r="O9" s="125">
        <v>1004</v>
      </c>
      <c r="P9" s="124">
        <f t="shared" ref="P9:P14" si="0">SUM(B9:O9)</f>
        <v>42029</v>
      </c>
      <c r="Q9" s="62">
        <f>P9/P13</f>
        <v>0.62018946995632152</v>
      </c>
    </row>
    <row r="10" spans="1:17" ht="13" x14ac:dyDescent="0.3">
      <c r="A10" s="14" t="s">
        <v>25</v>
      </c>
      <c r="B10" s="125">
        <v>71</v>
      </c>
      <c r="C10" s="125">
        <v>0</v>
      </c>
      <c r="D10" s="125">
        <v>232</v>
      </c>
      <c r="E10" s="125">
        <v>62</v>
      </c>
      <c r="F10" s="125">
        <v>0</v>
      </c>
      <c r="G10" s="125">
        <v>0</v>
      </c>
      <c r="H10" s="125">
        <v>5948</v>
      </c>
      <c r="I10" s="125">
        <v>844</v>
      </c>
      <c r="J10" s="125">
        <v>242</v>
      </c>
      <c r="K10" s="125">
        <v>0</v>
      </c>
      <c r="L10" s="125">
        <v>350</v>
      </c>
      <c r="M10" s="125">
        <v>0</v>
      </c>
      <c r="N10" s="125">
        <v>792</v>
      </c>
      <c r="O10" s="125">
        <v>0</v>
      </c>
      <c r="P10" s="124">
        <f t="shared" si="0"/>
        <v>8541</v>
      </c>
      <c r="Q10" s="62">
        <f>P10/P13</f>
        <v>0.12603293589894934</v>
      </c>
    </row>
    <row r="11" spans="1:17" ht="13" x14ac:dyDescent="0.3">
      <c r="A11" s="14" t="s">
        <v>26</v>
      </c>
      <c r="B11" s="125">
        <v>0</v>
      </c>
      <c r="C11" s="125">
        <v>578</v>
      </c>
      <c r="D11" s="125">
        <v>0</v>
      </c>
      <c r="E11" s="125">
        <v>136</v>
      </c>
      <c r="F11" s="125">
        <v>100</v>
      </c>
      <c r="G11" s="125">
        <v>44</v>
      </c>
      <c r="H11" s="125">
        <v>2037</v>
      </c>
      <c r="I11" s="125">
        <v>0</v>
      </c>
      <c r="J11" s="125">
        <v>0</v>
      </c>
      <c r="K11" s="125">
        <v>2443</v>
      </c>
      <c r="L11" s="125">
        <v>392</v>
      </c>
      <c r="M11" s="125">
        <v>246</v>
      </c>
      <c r="N11" s="125">
        <v>0</v>
      </c>
      <c r="O11" s="125">
        <v>911</v>
      </c>
      <c r="P11" s="123">
        <f t="shared" si="0"/>
        <v>6887</v>
      </c>
      <c r="Q11" s="63">
        <f>P11/P13</f>
        <v>0.10162613622948885</v>
      </c>
    </row>
    <row r="12" spans="1:17" ht="13.5" thickBot="1" x14ac:dyDescent="0.35">
      <c r="A12" s="14" t="s">
        <v>27</v>
      </c>
      <c r="B12" s="125">
        <v>0</v>
      </c>
      <c r="C12" s="125">
        <v>0</v>
      </c>
      <c r="D12" s="125">
        <v>0</v>
      </c>
      <c r="E12" s="125">
        <v>31</v>
      </c>
      <c r="F12" s="125">
        <v>0</v>
      </c>
      <c r="G12" s="125">
        <v>0</v>
      </c>
      <c r="H12" s="125">
        <v>8233</v>
      </c>
      <c r="I12" s="125">
        <v>0</v>
      </c>
      <c r="J12" s="125">
        <v>0</v>
      </c>
      <c r="K12" s="125">
        <v>1764</v>
      </c>
      <c r="L12" s="125">
        <v>283</v>
      </c>
      <c r="M12" s="125">
        <v>0</v>
      </c>
      <c r="N12" s="125">
        <v>0</v>
      </c>
      <c r="O12" s="125">
        <v>0</v>
      </c>
      <c r="P12" s="122">
        <f t="shared" si="0"/>
        <v>10311</v>
      </c>
      <c r="Q12" s="64">
        <f>P12/P13</f>
        <v>0.15215145791524023</v>
      </c>
    </row>
    <row r="13" spans="1:17" ht="13" thickTop="1" x14ac:dyDescent="0.25">
      <c r="A13" s="15" t="s">
        <v>28</v>
      </c>
      <c r="B13" s="125">
        <v>350</v>
      </c>
      <c r="C13" s="125">
        <v>1164</v>
      </c>
      <c r="D13" s="125">
        <v>797</v>
      </c>
      <c r="E13" s="125">
        <v>477</v>
      </c>
      <c r="F13" s="125">
        <v>331</v>
      </c>
      <c r="G13" s="125">
        <v>95</v>
      </c>
      <c r="H13" s="125">
        <v>44619</v>
      </c>
      <c r="I13" s="125">
        <v>1718</v>
      </c>
      <c r="J13" s="125">
        <v>690</v>
      </c>
      <c r="K13" s="125">
        <v>9766</v>
      </c>
      <c r="L13" s="125">
        <v>3422</v>
      </c>
      <c r="M13" s="125">
        <v>529</v>
      </c>
      <c r="N13" s="125">
        <v>1895</v>
      </c>
      <c r="O13" s="125">
        <v>1915</v>
      </c>
      <c r="P13" s="121">
        <f t="shared" si="0"/>
        <v>67768</v>
      </c>
      <c r="Q13" s="65">
        <f>SUM(Q9:Q12)</f>
        <v>0.99999999999999989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40</v>
      </c>
      <c r="I14" s="51">
        <v>11</v>
      </c>
      <c r="J14" s="51">
        <v>0</v>
      </c>
      <c r="K14" s="51">
        <v>1</v>
      </c>
      <c r="L14" s="51">
        <v>2</v>
      </c>
      <c r="M14" s="51">
        <v>0</v>
      </c>
      <c r="N14" s="51">
        <v>9</v>
      </c>
      <c r="O14" s="51">
        <v>7</v>
      </c>
      <c r="P14" s="120">
        <f t="shared" si="0"/>
        <v>88</v>
      </c>
      <c r="Q14" s="66"/>
    </row>
    <row r="15" spans="1:17" x14ac:dyDescent="0.25">
      <c r="A15" s="17" t="s">
        <v>30</v>
      </c>
      <c r="B15" s="18" t="s">
        <v>31</v>
      </c>
      <c r="C15" s="19">
        <v>127</v>
      </c>
      <c r="D15" s="19" t="s">
        <v>32</v>
      </c>
      <c r="E15" s="19">
        <v>1341</v>
      </c>
      <c r="F15" s="19" t="s">
        <v>33</v>
      </c>
      <c r="G15" s="19">
        <v>97</v>
      </c>
      <c r="H15" s="19" t="s">
        <v>34</v>
      </c>
      <c r="I15" s="19">
        <v>143</v>
      </c>
      <c r="J15" s="19" t="s">
        <v>35</v>
      </c>
      <c r="K15" s="19"/>
      <c r="L15" s="19">
        <v>30</v>
      </c>
      <c r="M15" s="19" t="s">
        <v>36</v>
      </c>
      <c r="N15" s="18"/>
      <c r="O15" s="18">
        <v>121</v>
      </c>
      <c r="P15" s="19">
        <f>C15+C16+E15+G15+I15+L15+O15+O16</f>
        <v>1921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62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69777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69552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225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9" t="s">
        <v>45</v>
      </c>
      <c r="D29" s="140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3" t="s">
        <v>54</v>
      </c>
      <c r="D30" s="135" t="s">
        <v>55</v>
      </c>
      <c r="E30" s="78">
        <f>E10+L10+H10</f>
        <v>6360</v>
      </c>
      <c r="F30" s="78">
        <f>E12+L12+H12</f>
        <v>8547</v>
      </c>
      <c r="G30" s="78">
        <f>E11+L11+H11</f>
        <v>2565</v>
      </c>
      <c r="H30" s="78">
        <f>SUM(E30:G31)</f>
        <v>17472</v>
      </c>
      <c r="I30" s="79">
        <f>(H30/H36)</f>
        <v>0.67881425074789226</v>
      </c>
      <c r="J30" s="78">
        <f>E9+L9+H9</f>
        <v>31046</v>
      </c>
      <c r="K30" s="79">
        <f>J30/J36</f>
        <v>0.73868043493778102</v>
      </c>
      <c r="L30" s="80">
        <f>SUM(H30+J30)</f>
        <v>48518</v>
      </c>
      <c r="M30" s="119">
        <f>L30/L36</f>
        <v>0.71594262778892692</v>
      </c>
      <c r="P30" s="11"/>
      <c r="Q30" s="11"/>
    </row>
    <row r="31" spans="1:17" ht="33.75" customHeight="1" x14ac:dyDescent="0.25">
      <c r="C31" s="134"/>
      <c r="D31" s="136"/>
      <c r="E31" s="81"/>
      <c r="F31" s="81"/>
      <c r="G31" s="81"/>
      <c r="H31" s="81"/>
      <c r="I31" s="82"/>
      <c r="J31" s="81"/>
      <c r="K31" s="82"/>
      <c r="L31" s="83"/>
      <c r="M31" s="82"/>
      <c r="P31" s="11"/>
      <c r="Q31" s="11"/>
    </row>
    <row r="32" spans="1:17" ht="24" customHeight="1" x14ac:dyDescent="0.25">
      <c r="C32" s="133" t="s">
        <v>56</v>
      </c>
      <c r="D32" s="135" t="s">
        <v>57</v>
      </c>
      <c r="E32" s="78">
        <f>B10+D10+I10+J10+N10</f>
        <v>2181</v>
      </c>
      <c r="F32" s="78" t="s">
        <v>58</v>
      </c>
      <c r="G32" s="78" t="s">
        <v>58</v>
      </c>
      <c r="H32" s="78">
        <f>SUM(E32:G33)</f>
        <v>2181</v>
      </c>
      <c r="I32" s="79">
        <f>H32/H36</f>
        <v>8.4735226698783944E-2</v>
      </c>
      <c r="J32" s="78">
        <f>B9+D9+I9+J9+N9</f>
        <v>3269</v>
      </c>
      <c r="K32" s="79">
        <f>J32/J36</f>
        <v>7.7779628351852287E-2</v>
      </c>
      <c r="L32" s="80">
        <f>SUM(H32+J32)</f>
        <v>5450</v>
      </c>
      <c r="M32" s="119">
        <f>L32/L36</f>
        <v>8.0421437846771332E-2</v>
      </c>
      <c r="P32" s="11"/>
      <c r="Q32" s="11"/>
    </row>
    <row r="33" spans="1:17" ht="54.75" customHeight="1" x14ac:dyDescent="0.25">
      <c r="C33" s="134"/>
      <c r="D33" s="136"/>
      <c r="E33" s="81"/>
      <c r="F33" s="81"/>
      <c r="G33" s="81"/>
      <c r="H33" s="81"/>
      <c r="I33" s="82"/>
      <c r="J33" s="81"/>
      <c r="K33" s="82"/>
      <c r="L33" s="83"/>
      <c r="M33" s="82"/>
      <c r="P33" s="11"/>
      <c r="Q33" s="11"/>
    </row>
    <row r="34" spans="1:17" ht="15.5" x14ac:dyDescent="0.25">
      <c r="C34" s="133" t="s">
        <v>59</v>
      </c>
      <c r="D34" s="135" t="s">
        <v>60</v>
      </c>
      <c r="E34" s="78" t="s">
        <v>58</v>
      </c>
      <c r="F34" s="78">
        <f>K12+M12+C12+F12+G12+O12</f>
        <v>1764</v>
      </c>
      <c r="G34" s="78">
        <f>K11+M11+C11+F11+G11+O11</f>
        <v>4322</v>
      </c>
      <c r="H34" s="78">
        <f>SUM(E34:G35)</f>
        <v>6086</v>
      </c>
      <c r="I34" s="79">
        <f>H34/H36</f>
        <v>0.23645052255332374</v>
      </c>
      <c r="J34" s="78">
        <f>K9+M9+C9+F9+G9+O9</f>
        <v>7714</v>
      </c>
      <c r="K34" s="79">
        <f>J34/J36</f>
        <v>0.18353993671036664</v>
      </c>
      <c r="L34" s="80">
        <f>SUM(H34+J34)</f>
        <v>13800</v>
      </c>
      <c r="M34" s="119">
        <f>L34/L36</f>
        <v>0.20363593436430175</v>
      </c>
      <c r="P34" s="11"/>
      <c r="Q34" s="11"/>
    </row>
    <row r="35" spans="1:17" ht="100.5" customHeight="1" thickBot="1" x14ac:dyDescent="0.3">
      <c r="C35" s="134"/>
      <c r="D35" s="137"/>
      <c r="E35" s="88"/>
      <c r="F35" s="88"/>
      <c r="G35" s="88"/>
      <c r="H35" s="88"/>
      <c r="I35" s="118"/>
      <c r="J35" s="88"/>
      <c r="K35" s="118"/>
      <c r="L35" s="90"/>
      <c r="M35" s="118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8541</v>
      </c>
      <c r="F36" s="94">
        <f>SUM(F30:F35)</f>
        <v>10311</v>
      </c>
      <c r="G36" s="94">
        <f>SUM(G30:G35)</f>
        <v>6887</v>
      </c>
      <c r="H36" s="94">
        <f>SUM(E36:G36)</f>
        <v>25739</v>
      </c>
      <c r="I36" s="95">
        <f>SUM(I30:I35)</f>
        <v>1</v>
      </c>
      <c r="J36" s="94">
        <f>SUM(J30:J35)</f>
        <v>42029</v>
      </c>
      <c r="K36" s="96">
        <f>SUM(K30:K35)</f>
        <v>0.99999999999999989</v>
      </c>
      <c r="L36" s="97">
        <f>SUM(L30:L35)</f>
        <v>67768</v>
      </c>
      <c r="M36" s="95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February 1, 2024 to March 1, 2024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117">
        <f t="shared" ref="B53:P53" si="1">IF(B9= 0,0,(B9-B74)/B74)</f>
        <v>0</v>
      </c>
      <c r="C53" s="117">
        <f t="shared" si="1"/>
        <v>1.7094017094017094E-3</v>
      </c>
      <c r="D53" s="117">
        <f t="shared" si="1"/>
        <v>-1.7667844522968198E-3</v>
      </c>
      <c r="E53" s="117">
        <f t="shared" si="1"/>
        <v>0</v>
      </c>
      <c r="F53" s="117">
        <f t="shared" si="1"/>
        <v>0</v>
      </c>
      <c r="G53" s="117">
        <f t="shared" si="1"/>
        <v>-3.7735849056603772E-2</v>
      </c>
      <c r="H53" s="117">
        <f t="shared" si="1"/>
        <v>5.5943065538363486E-3</v>
      </c>
      <c r="I53" s="117">
        <f t="shared" si="1"/>
        <v>6.9124423963133645E-3</v>
      </c>
      <c r="J53" s="117">
        <f t="shared" si="1"/>
        <v>-2.2271714922048997E-3</v>
      </c>
      <c r="K53" s="117">
        <f t="shared" si="1"/>
        <v>5.7897593631264701E-3</v>
      </c>
      <c r="L53" s="117">
        <f t="shared" si="1"/>
        <v>1.0113780025284451E-2</v>
      </c>
      <c r="M53" s="117">
        <f t="shared" si="1"/>
        <v>7.1174377224199285E-3</v>
      </c>
      <c r="N53" s="117">
        <f t="shared" si="1"/>
        <v>6.3868613138686131E-3</v>
      </c>
      <c r="O53" s="116">
        <f t="shared" si="1"/>
        <v>1.996007984031936E-3</v>
      </c>
      <c r="P53" s="115">
        <f t="shared" si="1"/>
        <v>5.454414966149135E-3</v>
      </c>
    </row>
    <row r="54" spans="1:17" ht="13" x14ac:dyDescent="0.3">
      <c r="A54" s="14" t="s">
        <v>26</v>
      </c>
      <c r="B54" s="117">
        <f>IF(B11= 0,0,(B11-B76)/B76)</f>
        <v>0</v>
      </c>
      <c r="C54" s="117">
        <f t="shared" ref="C54:P54" si="2">IF(C11= 0,0,(C11-C76)/C76)</f>
        <v>-6.8728522336769758E-3</v>
      </c>
      <c r="D54" s="117">
        <f t="shared" si="2"/>
        <v>0</v>
      </c>
      <c r="E54" s="117">
        <f t="shared" si="2"/>
        <v>-7.2992700729927005E-3</v>
      </c>
      <c r="F54" s="117">
        <f t="shared" si="2"/>
        <v>3.0927835051546393E-2</v>
      </c>
      <c r="G54" s="117">
        <f t="shared" si="2"/>
        <v>-2.2222222222222223E-2</v>
      </c>
      <c r="H54" s="117">
        <f t="shared" si="2"/>
        <v>2.9542097488921715E-3</v>
      </c>
      <c r="I54" s="117">
        <f t="shared" si="2"/>
        <v>0</v>
      </c>
      <c r="J54" s="117">
        <f t="shared" si="2"/>
        <v>0</v>
      </c>
      <c r="K54" s="117">
        <f t="shared" si="2"/>
        <v>1.6400164001640015E-3</v>
      </c>
      <c r="L54" s="117">
        <f t="shared" si="2"/>
        <v>-5.076142131979695E-3</v>
      </c>
      <c r="M54" s="117">
        <f t="shared" si="2"/>
        <v>4.0816326530612249E-3</v>
      </c>
      <c r="N54" s="117">
        <f t="shared" si="2"/>
        <v>0</v>
      </c>
      <c r="O54" s="116">
        <f t="shared" si="2"/>
        <v>-1.0964912280701754E-3</v>
      </c>
      <c r="P54" s="115">
        <f t="shared" si="2"/>
        <v>7.2653298459750076E-4</v>
      </c>
    </row>
    <row r="55" spans="1:17" ht="13" x14ac:dyDescent="0.3">
      <c r="A55" s="14" t="s">
        <v>68</v>
      </c>
      <c r="B55" s="117">
        <f t="shared" ref="B55:P55" si="3">IF(B10= 0,0,(B10-B75)/B75)</f>
        <v>2.8985507246376812E-2</v>
      </c>
      <c r="C55" s="117">
        <f t="shared" si="3"/>
        <v>0</v>
      </c>
      <c r="D55" s="117">
        <f t="shared" si="3"/>
        <v>1.3100436681222707E-2</v>
      </c>
      <c r="E55" s="117">
        <f t="shared" si="3"/>
        <v>3.3333333333333333E-2</v>
      </c>
      <c r="F55" s="117">
        <f t="shared" si="3"/>
        <v>0</v>
      </c>
      <c r="G55" s="117">
        <f t="shared" si="3"/>
        <v>0</v>
      </c>
      <c r="H55" s="117">
        <f t="shared" si="3"/>
        <v>3.5431078117091276E-3</v>
      </c>
      <c r="I55" s="117">
        <f t="shared" si="3"/>
        <v>2.3752969121140144E-3</v>
      </c>
      <c r="J55" s="117">
        <f t="shared" si="3"/>
        <v>-3.5856573705179286E-2</v>
      </c>
      <c r="K55" s="117">
        <f t="shared" si="3"/>
        <v>0</v>
      </c>
      <c r="L55" s="117">
        <f t="shared" si="3"/>
        <v>-5.681818181818182E-3</v>
      </c>
      <c r="M55" s="117">
        <f t="shared" si="3"/>
        <v>0</v>
      </c>
      <c r="N55" s="117">
        <f t="shared" si="3"/>
        <v>-1.2468827930174564E-2</v>
      </c>
      <c r="O55" s="116">
        <f t="shared" si="3"/>
        <v>0</v>
      </c>
      <c r="P55" s="115">
        <f t="shared" si="3"/>
        <v>1.0548523206751054E-3</v>
      </c>
    </row>
    <row r="56" spans="1:17" ht="13.5" thickBot="1" x14ac:dyDescent="0.35">
      <c r="A56" s="14" t="s">
        <v>27</v>
      </c>
      <c r="B56" s="117">
        <f t="shared" ref="B56:P56" si="4">IF(B12= 0,0,(B12-B77)/B77)</f>
        <v>0</v>
      </c>
      <c r="C56" s="117">
        <f t="shared" si="4"/>
        <v>0</v>
      </c>
      <c r="D56" s="117">
        <f t="shared" si="4"/>
        <v>0</v>
      </c>
      <c r="E56" s="117">
        <f t="shared" si="4"/>
        <v>3.3333333333333333E-2</v>
      </c>
      <c r="F56" s="117">
        <f t="shared" si="4"/>
        <v>0</v>
      </c>
      <c r="G56" s="117">
        <f t="shared" si="4"/>
        <v>0</v>
      </c>
      <c r="H56" s="114">
        <f t="shared" si="4"/>
        <v>3.6452004860267317E-4</v>
      </c>
      <c r="I56" s="114">
        <f t="shared" si="4"/>
        <v>0</v>
      </c>
      <c r="J56" s="114">
        <f t="shared" si="4"/>
        <v>0</v>
      </c>
      <c r="K56" s="114">
        <f t="shared" si="4"/>
        <v>-5.076142131979695E-3</v>
      </c>
      <c r="L56" s="114">
        <f t="shared" si="4"/>
        <v>0</v>
      </c>
      <c r="M56" s="114">
        <f t="shared" si="4"/>
        <v>0</v>
      </c>
      <c r="N56" s="114">
        <f t="shared" si="4"/>
        <v>0</v>
      </c>
      <c r="O56" s="113">
        <f t="shared" si="4"/>
        <v>0</v>
      </c>
      <c r="P56" s="112">
        <f t="shared" si="4"/>
        <v>-4.8468398604110122E-4</v>
      </c>
    </row>
    <row r="57" spans="1:17" ht="13" thickTop="1" x14ac:dyDescent="0.25">
      <c r="A57" s="15" t="s">
        <v>28</v>
      </c>
      <c r="B57" s="111">
        <f t="shared" ref="B57:P57" si="5">(B13-B78)/B78</f>
        <v>5.7471264367816091E-3</v>
      </c>
      <c r="C57" s="111">
        <f t="shared" si="5"/>
        <v>-2.5706940874035988E-3</v>
      </c>
      <c r="D57" s="111">
        <f t="shared" si="5"/>
        <v>2.5157232704402514E-3</v>
      </c>
      <c r="E57" s="111">
        <f t="shared" si="5"/>
        <v>4.2105263157894736E-3</v>
      </c>
      <c r="F57" s="111">
        <f t="shared" si="5"/>
        <v>9.1463414634146336E-3</v>
      </c>
      <c r="G57" s="111">
        <f t="shared" si="5"/>
        <v>-3.0612244897959183E-2</v>
      </c>
      <c r="H57" s="111">
        <f t="shared" si="5"/>
        <v>4.2312799621885624E-3</v>
      </c>
      <c r="I57" s="111">
        <f t="shared" si="5"/>
        <v>4.6783625730994153E-3</v>
      </c>
      <c r="J57" s="111">
        <f t="shared" si="5"/>
        <v>-1.4285714285714285E-2</v>
      </c>
      <c r="K57" s="111">
        <f t="shared" si="5"/>
        <v>2.7723585583735496E-3</v>
      </c>
      <c r="L57" s="111">
        <f t="shared" si="5"/>
        <v>5.8788947677836569E-3</v>
      </c>
      <c r="M57" s="111">
        <f t="shared" si="5"/>
        <v>5.7034220532319393E-3</v>
      </c>
      <c r="N57" s="111">
        <f t="shared" si="5"/>
        <v>-1.5806111696522655E-3</v>
      </c>
      <c r="O57" s="110">
        <f t="shared" si="5"/>
        <v>5.2246603970741907E-4</v>
      </c>
      <c r="P57" s="109">
        <f t="shared" si="5"/>
        <v>3.5094993410433725E-3</v>
      </c>
    </row>
    <row r="58" spans="1:17" ht="13.5" thickBot="1" x14ac:dyDescent="0.35">
      <c r="A58" s="16" t="s">
        <v>29</v>
      </c>
      <c r="B58" s="108">
        <f>IF(B79=0,0,((B14-B79)/B79))</f>
        <v>0</v>
      </c>
      <c r="C58" s="108">
        <f>IF(C14=0,0,((C14-C79)/C79))</f>
        <v>0</v>
      </c>
      <c r="D58" s="108">
        <f>IF(D14=0,0,((D14-D79)/D79))</f>
        <v>0</v>
      </c>
      <c r="E58" s="108">
        <f>IF(E79=0,0,((E14-E79)/E79))</f>
        <v>0</v>
      </c>
      <c r="F58" s="108">
        <f>IF(F14=0,0,((F14-F79)/F79))</f>
        <v>0</v>
      </c>
      <c r="G58" s="108">
        <f>IF(G14=0,0,((G14-G79)/G79))</f>
        <v>0</v>
      </c>
      <c r="H58" s="108">
        <f>IF(H14=0,0,((H14-H79)/H79))</f>
        <v>2.564102564102564E-2</v>
      </c>
      <c r="I58" s="108">
        <f>IF(I14=0,0,((I14-I79)/I79))</f>
        <v>0</v>
      </c>
      <c r="J58" s="108">
        <f>IF(J79=0,0,((J14-J79)/J79))</f>
        <v>0</v>
      </c>
      <c r="K58" s="108">
        <f>IF(K79=0,0,((K14-K79)/K79))</f>
        <v>0</v>
      </c>
      <c r="L58" s="108">
        <f>IF(L14=0,0,((L14-L79)/L79))</f>
        <v>0</v>
      </c>
      <c r="M58" s="108">
        <f>IF(M14=0,0,((M14-M79)/M79))</f>
        <v>0</v>
      </c>
      <c r="N58" s="108">
        <f>IF(N14=0,0,((N14-N79)/N79))</f>
        <v>0</v>
      </c>
      <c r="O58" s="107">
        <f>IF(O14=0,0,((O14-O79)/O79))</f>
        <v>0</v>
      </c>
      <c r="P58" s="106">
        <f>IF(P14=0,0,((P14-P79)/P79))</f>
        <v>2.3255813953488372E-2</v>
      </c>
    </row>
    <row r="59" spans="1:17" x14ac:dyDescent="0.25">
      <c r="A59" s="17" t="s">
        <v>30</v>
      </c>
      <c r="B59" s="34" t="s">
        <v>31</v>
      </c>
      <c r="C59" s="105">
        <f>(C15-C80)/C80</f>
        <v>-5.2238805970149252E-2</v>
      </c>
      <c r="D59" s="35" t="s">
        <v>32</v>
      </c>
      <c r="E59" s="105">
        <f>(E15-E80)/E80</f>
        <v>-7.4019245003700959E-3</v>
      </c>
      <c r="F59" s="35" t="s">
        <v>33</v>
      </c>
      <c r="G59" s="105">
        <f>(G15-G80)/G80</f>
        <v>1.0416666666666666E-2</v>
      </c>
      <c r="H59" s="35" t="s">
        <v>34</v>
      </c>
      <c r="I59" s="105">
        <f>(I15-I80)/I80</f>
        <v>7.0422535211267607E-3</v>
      </c>
      <c r="J59" s="35" t="s">
        <v>35</v>
      </c>
      <c r="K59" s="35"/>
      <c r="L59" s="105">
        <f>(L15-L80)/L80</f>
        <v>-3.2258064516129031E-2</v>
      </c>
      <c r="M59" s="35" t="s">
        <v>36</v>
      </c>
      <c r="N59" s="55">
        <f>(O15-O80)/O80</f>
        <v>2.5423728813559324E-2</v>
      </c>
      <c r="P59" s="105">
        <f>(P15-P80)/P80</f>
        <v>-7.2351421188630487E-3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105">
        <f>(O16-O81)/O81</f>
        <v>-1.5873015873015872E-2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104">
        <f>IF(P82=0,0,((P17-P82)/P82))</f>
        <v>3.2349896480331265E-3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69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7"/>
      <c r="P73" s="126"/>
      <c r="Q73" s="61"/>
    </row>
    <row r="74" spans="1:17" ht="13" x14ac:dyDescent="0.3">
      <c r="A74" s="13" t="s">
        <v>24</v>
      </c>
      <c r="B74" s="125">
        <v>279</v>
      </c>
      <c r="C74" s="125">
        <v>585</v>
      </c>
      <c r="D74" s="125">
        <v>566</v>
      </c>
      <c r="E74" s="125">
        <v>248</v>
      </c>
      <c r="F74" s="125">
        <v>231</v>
      </c>
      <c r="G74" s="125">
        <v>53</v>
      </c>
      <c r="H74" s="125">
        <v>28243</v>
      </c>
      <c r="I74" s="125">
        <v>868</v>
      </c>
      <c r="J74" s="125">
        <v>449</v>
      </c>
      <c r="K74" s="125">
        <v>5527</v>
      </c>
      <c r="L74" s="125">
        <v>2373</v>
      </c>
      <c r="M74" s="125">
        <v>281</v>
      </c>
      <c r="N74" s="125">
        <v>1096</v>
      </c>
      <c r="O74" s="125">
        <v>1002</v>
      </c>
      <c r="P74" s="124">
        <v>41801</v>
      </c>
      <c r="Q74" s="62">
        <v>0.61898979727828696</v>
      </c>
    </row>
    <row r="75" spans="1:17" ht="13" x14ac:dyDescent="0.3">
      <c r="A75" s="14" t="s">
        <v>25</v>
      </c>
      <c r="B75" s="125">
        <v>69</v>
      </c>
      <c r="C75" s="125">
        <v>0</v>
      </c>
      <c r="D75" s="125">
        <v>229</v>
      </c>
      <c r="E75" s="125">
        <v>60</v>
      </c>
      <c r="F75" s="125">
        <v>0</v>
      </c>
      <c r="G75" s="125">
        <v>0</v>
      </c>
      <c r="H75" s="125">
        <v>5927</v>
      </c>
      <c r="I75" s="125">
        <v>842</v>
      </c>
      <c r="J75" s="125">
        <v>251</v>
      </c>
      <c r="K75" s="125">
        <v>0</v>
      </c>
      <c r="L75" s="125">
        <v>352</v>
      </c>
      <c r="M75" s="125">
        <v>0</v>
      </c>
      <c r="N75" s="125">
        <v>802</v>
      </c>
      <c r="O75" s="125">
        <v>0</v>
      </c>
      <c r="P75" s="124">
        <v>8532</v>
      </c>
      <c r="Q75" s="62">
        <v>0.12634197627756141</v>
      </c>
    </row>
    <row r="76" spans="1:17" ht="13" x14ac:dyDescent="0.3">
      <c r="A76" s="14" t="s">
        <v>26</v>
      </c>
      <c r="B76" s="125">
        <v>0</v>
      </c>
      <c r="C76" s="125">
        <v>582</v>
      </c>
      <c r="D76" s="125">
        <v>0</v>
      </c>
      <c r="E76" s="125">
        <v>137</v>
      </c>
      <c r="F76" s="125">
        <v>97</v>
      </c>
      <c r="G76" s="125">
        <v>45</v>
      </c>
      <c r="H76" s="125">
        <v>2031</v>
      </c>
      <c r="I76" s="125">
        <v>0</v>
      </c>
      <c r="J76" s="125">
        <v>0</v>
      </c>
      <c r="K76" s="125">
        <v>2439</v>
      </c>
      <c r="L76" s="125">
        <v>394</v>
      </c>
      <c r="M76" s="125">
        <v>245</v>
      </c>
      <c r="N76" s="125">
        <v>0</v>
      </c>
      <c r="O76" s="125">
        <v>912</v>
      </c>
      <c r="P76" s="123">
        <v>6882</v>
      </c>
      <c r="Q76" s="63">
        <v>0.10190875301713287</v>
      </c>
    </row>
    <row r="77" spans="1:17" ht="13.5" thickBot="1" x14ac:dyDescent="0.35">
      <c r="A77" s="14" t="s">
        <v>27</v>
      </c>
      <c r="B77" s="125">
        <v>0</v>
      </c>
      <c r="C77" s="125">
        <v>0</v>
      </c>
      <c r="D77" s="125">
        <v>0</v>
      </c>
      <c r="E77" s="125">
        <v>30</v>
      </c>
      <c r="F77" s="125">
        <v>0</v>
      </c>
      <c r="G77" s="125">
        <v>0</v>
      </c>
      <c r="H77" s="125">
        <v>8230</v>
      </c>
      <c r="I77" s="125">
        <v>0</v>
      </c>
      <c r="J77" s="125">
        <v>0</v>
      </c>
      <c r="K77" s="125">
        <v>1773</v>
      </c>
      <c r="L77" s="125">
        <v>283</v>
      </c>
      <c r="M77" s="125">
        <v>0</v>
      </c>
      <c r="N77" s="125">
        <v>0</v>
      </c>
      <c r="O77" s="125">
        <v>0</v>
      </c>
      <c r="P77" s="122">
        <v>10316</v>
      </c>
      <c r="Q77" s="64">
        <v>0.1527594734270187</v>
      </c>
    </row>
    <row r="78" spans="1:17" ht="13" thickTop="1" x14ac:dyDescent="0.25">
      <c r="A78" s="15" t="s">
        <v>28</v>
      </c>
      <c r="B78" s="125">
        <v>348</v>
      </c>
      <c r="C78" s="125">
        <v>1167</v>
      </c>
      <c r="D78" s="125">
        <v>795</v>
      </c>
      <c r="E78" s="125">
        <v>475</v>
      </c>
      <c r="F78" s="125">
        <v>328</v>
      </c>
      <c r="G78" s="125">
        <v>98</v>
      </c>
      <c r="H78" s="125">
        <v>44431</v>
      </c>
      <c r="I78" s="125">
        <v>1710</v>
      </c>
      <c r="J78" s="125">
        <v>700</v>
      </c>
      <c r="K78" s="125">
        <v>9739</v>
      </c>
      <c r="L78" s="125">
        <v>3402</v>
      </c>
      <c r="M78" s="125">
        <v>526</v>
      </c>
      <c r="N78" s="125">
        <v>1898</v>
      </c>
      <c r="O78" s="125">
        <v>1914</v>
      </c>
      <c r="P78" s="121">
        <v>67531</v>
      </c>
      <c r="Q78" s="65">
        <v>0.99999999999999989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39</v>
      </c>
      <c r="I79" s="51">
        <v>11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120">
        <v>86</v>
      </c>
      <c r="Q79" s="66"/>
    </row>
    <row r="80" spans="1:17" x14ac:dyDescent="0.25">
      <c r="A80" s="17" t="s">
        <v>30</v>
      </c>
      <c r="B80" s="18" t="s">
        <v>31</v>
      </c>
      <c r="C80" s="19">
        <v>134</v>
      </c>
      <c r="D80" s="19" t="s">
        <v>32</v>
      </c>
      <c r="E80" s="19">
        <v>1351</v>
      </c>
      <c r="F80" s="19" t="s">
        <v>33</v>
      </c>
      <c r="G80" s="19">
        <v>96</v>
      </c>
      <c r="H80" s="19" t="s">
        <v>34</v>
      </c>
      <c r="I80" s="19">
        <v>142</v>
      </c>
      <c r="J80" s="19" t="s">
        <v>35</v>
      </c>
      <c r="K80" s="19"/>
      <c r="L80" s="19">
        <v>31</v>
      </c>
      <c r="M80" s="19" t="s">
        <v>36</v>
      </c>
      <c r="N80" s="18"/>
      <c r="O80" s="18">
        <v>118</v>
      </c>
      <c r="P80" s="19">
        <v>1935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63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69552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69402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150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5:Q45"/>
    <mergeCell ref="A46:Q46"/>
    <mergeCell ref="A66:Q66"/>
    <mergeCell ref="A67:Q67"/>
    <mergeCell ref="A68:Q68"/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</mergeCells>
  <pageMargins left="0.7" right="0.7" top="0.75" bottom="0.75" header="0.3" footer="0.3"/>
  <pageSetup scale="50" orientation="landscape" horizontalDpi="1200" verticalDpi="120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9F8CF-C321-4ACC-A0F3-61233DAB9E24}">
  <dimension ref="A1:Q87"/>
  <sheetViews>
    <sheetView zoomScale="55" zoomScaleNormal="55" zoomScaleSheetLayoutView="85" workbookViewId="0">
      <selection activeCell="L34" sqref="L34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9.75" customWidth="1"/>
    <col min="6" max="6" width="10.25" customWidth="1"/>
    <col min="17" max="17" width="11.41406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69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279</v>
      </c>
      <c r="C9" s="77">
        <v>585</v>
      </c>
      <c r="D9" s="77">
        <v>566</v>
      </c>
      <c r="E9" s="77">
        <v>248</v>
      </c>
      <c r="F9" s="77">
        <v>231</v>
      </c>
      <c r="G9" s="77">
        <v>53</v>
      </c>
      <c r="H9" s="77">
        <v>28243</v>
      </c>
      <c r="I9" s="77">
        <v>868</v>
      </c>
      <c r="J9" s="77">
        <v>449</v>
      </c>
      <c r="K9" s="77">
        <v>5527</v>
      </c>
      <c r="L9" s="77">
        <v>2373</v>
      </c>
      <c r="M9" s="77">
        <v>281</v>
      </c>
      <c r="N9" s="77">
        <v>1096</v>
      </c>
      <c r="O9" s="77">
        <v>1002</v>
      </c>
      <c r="P9" s="47">
        <f t="shared" ref="P9:P14" si="0">SUM(B9:O9)</f>
        <v>41801</v>
      </c>
      <c r="Q9" s="62">
        <f>P9/P13</f>
        <v>0.61898979727828696</v>
      </c>
    </row>
    <row r="10" spans="1:17" ht="13" x14ac:dyDescent="0.3">
      <c r="A10" s="14" t="s">
        <v>25</v>
      </c>
      <c r="B10" s="77">
        <v>69</v>
      </c>
      <c r="C10" s="77">
        <v>0</v>
      </c>
      <c r="D10" s="77">
        <v>229</v>
      </c>
      <c r="E10" s="77">
        <v>60</v>
      </c>
      <c r="F10" s="77">
        <v>0</v>
      </c>
      <c r="G10" s="77">
        <v>0</v>
      </c>
      <c r="H10" s="77">
        <v>5927</v>
      </c>
      <c r="I10" s="77">
        <v>842</v>
      </c>
      <c r="J10" s="77">
        <v>251</v>
      </c>
      <c r="K10" s="77">
        <v>0</v>
      </c>
      <c r="L10" s="77">
        <v>352</v>
      </c>
      <c r="M10" s="77">
        <v>0</v>
      </c>
      <c r="N10" s="77">
        <v>802</v>
      </c>
      <c r="O10" s="77">
        <v>0</v>
      </c>
      <c r="P10" s="47">
        <f t="shared" si="0"/>
        <v>8532</v>
      </c>
      <c r="Q10" s="62">
        <f>P10/P13</f>
        <v>0.12634197627756141</v>
      </c>
    </row>
    <row r="11" spans="1:17" ht="13" x14ac:dyDescent="0.3">
      <c r="A11" s="14" t="s">
        <v>26</v>
      </c>
      <c r="B11" s="77">
        <v>0</v>
      </c>
      <c r="C11" s="77">
        <v>582</v>
      </c>
      <c r="D11" s="77">
        <v>0</v>
      </c>
      <c r="E11" s="77">
        <v>137</v>
      </c>
      <c r="F11" s="77">
        <v>97</v>
      </c>
      <c r="G11" s="77">
        <v>45</v>
      </c>
      <c r="H11" s="77">
        <v>2031</v>
      </c>
      <c r="I11" s="77">
        <v>0</v>
      </c>
      <c r="J11" s="77">
        <v>0</v>
      </c>
      <c r="K11" s="77">
        <v>2439</v>
      </c>
      <c r="L11" s="77">
        <v>394</v>
      </c>
      <c r="M11" s="77">
        <v>245</v>
      </c>
      <c r="N11" s="77">
        <v>0</v>
      </c>
      <c r="O11" s="77">
        <v>912</v>
      </c>
      <c r="P11" s="48">
        <f t="shared" si="0"/>
        <v>6882</v>
      </c>
      <c r="Q11" s="63">
        <f>P11/P13</f>
        <v>0.10190875301713287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30</v>
      </c>
      <c r="F12" s="77">
        <v>0</v>
      </c>
      <c r="G12" s="77">
        <v>0</v>
      </c>
      <c r="H12" s="77">
        <v>8230</v>
      </c>
      <c r="I12" s="77">
        <v>0</v>
      </c>
      <c r="J12" s="77">
        <v>0</v>
      </c>
      <c r="K12" s="77">
        <v>1773</v>
      </c>
      <c r="L12" s="77">
        <v>283</v>
      </c>
      <c r="M12" s="77">
        <v>0</v>
      </c>
      <c r="N12" s="77">
        <v>0</v>
      </c>
      <c r="O12" s="77">
        <v>0</v>
      </c>
      <c r="P12" s="49">
        <f t="shared" si="0"/>
        <v>10316</v>
      </c>
      <c r="Q12" s="64">
        <f>P12/P13</f>
        <v>0.1527594734270187</v>
      </c>
    </row>
    <row r="13" spans="1:17" ht="13" thickTop="1" x14ac:dyDescent="0.25">
      <c r="A13" s="15" t="s">
        <v>28</v>
      </c>
      <c r="B13" s="77">
        <v>348</v>
      </c>
      <c r="C13" s="77">
        <v>1167</v>
      </c>
      <c r="D13" s="77">
        <v>795</v>
      </c>
      <c r="E13" s="77">
        <v>475</v>
      </c>
      <c r="F13" s="77">
        <v>328</v>
      </c>
      <c r="G13" s="77">
        <v>98</v>
      </c>
      <c r="H13" s="77">
        <v>44431</v>
      </c>
      <c r="I13" s="77">
        <v>1710</v>
      </c>
      <c r="J13" s="77">
        <v>700</v>
      </c>
      <c r="K13" s="77">
        <v>9739</v>
      </c>
      <c r="L13" s="77">
        <v>3402</v>
      </c>
      <c r="M13" s="77">
        <v>526</v>
      </c>
      <c r="N13" s="77">
        <v>1898</v>
      </c>
      <c r="O13" s="77">
        <v>1914</v>
      </c>
      <c r="P13" s="50">
        <f t="shared" si="0"/>
        <v>67531</v>
      </c>
      <c r="Q13" s="65">
        <f>SUM(Q9:Q12)</f>
        <v>0.99999999999999989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39</v>
      </c>
      <c r="I14" s="51">
        <v>11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52">
        <f t="shared" si="0"/>
        <v>86</v>
      </c>
      <c r="Q14" s="66"/>
    </row>
    <row r="15" spans="1:17" x14ac:dyDescent="0.25">
      <c r="A15" s="17" t="s">
        <v>30</v>
      </c>
      <c r="B15" s="18" t="s">
        <v>31</v>
      </c>
      <c r="C15" s="19">
        <v>134</v>
      </c>
      <c r="D15" s="19" t="s">
        <v>32</v>
      </c>
      <c r="E15" s="19">
        <v>1351</v>
      </c>
      <c r="F15" s="19" t="s">
        <v>33</v>
      </c>
      <c r="G15" s="19">
        <v>96</v>
      </c>
      <c r="H15" s="19" t="s">
        <v>34</v>
      </c>
      <c r="I15" s="19">
        <v>142</v>
      </c>
      <c r="J15" s="19" t="s">
        <v>35</v>
      </c>
      <c r="K15" s="19"/>
      <c r="L15" s="19">
        <v>31</v>
      </c>
      <c r="M15" s="19" t="s">
        <v>36</v>
      </c>
      <c r="N15" s="18"/>
      <c r="O15" s="18">
        <v>118</v>
      </c>
      <c r="P15" s="19">
        <f>C15+C16+E15+G15+I15+L15+O15+O16</f>
        <v>1935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63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69552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69402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150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9" t="s">
        <v>45</v>
      </c>
      <c r="D29" s="140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3" t="s">
        <v>54</v>
      </c>
      <c r="D30" s="135" t="s">
        <v>55</v>
      </c>
      <c r="E30" s="78">
        <f>E10+L10+H10</f>
        <v>6339</v>
      </c>
      <c r="F30" s="78">
        <f>E12+L12+H12</f>
        <v>8543</v>
      </c>
      <c r="G30" s="78">
        <f>E11+L11+H11</f>
        <v>2562</v>
      </c>
      <c r="H30" s="78">
        <f>SUM(E30:G31)</f>
        <v>17444</v>
      </c>
      <c r="I30" s="79">
        <f>(H30/H36)</f>
        <v>0.67796346677030705</v>
      </c>
      <c r="J30" s="78">
        <f>E9+L9+H9</f>
        <v>30864</v>
      </c>
      <c r="K30" s="79">
        <f>J30/J36</f>
        <v>0.7383555417334513</v>
      </c>
      <c r="L30" s="80">
        <f>SUM(H30+J30)</f>
        <v>48308</v>
      </c>
      <c r="M30" s="100">
        <f>L30/L36</f>
        <v>0.71534554500895886</v>
      </c>
      <c r="P30" s="11"/>
      <c r="Q30" s="11"/>
    </row>
    <row r="31" spans="1:17" ht="33.75" customHeight="1" x14ac:dyDescent="0.25">
      <c r="C31" s="134"/>
      <c r="D31" s="136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3" t="s">
        <v>56</v>
      </c>
      <c r="D32" s="135" t="s">
        <v>57</v>
      </c>
      <c r="E32" s="78">
        <f>B10+D10+I10+J10+N10</f>
        <v>2193</v>
      </c>
      <c r="F32" s="78" t="s">
        <v>58</v>
      </c>
      <c r="G32" s="78" t="s">
        <v>58</v>
      </c>
      <c r="H32" s="78">
        <f>SUM(E32:G33)</f>
        <v>2193</v>
      </c>
      <c r="I32" s="85">
        <f>H32/H36</f>
        <v>8.5231247570928884E-2</v>
      </c>
      <c r="J32" s="78">
        <f>B9+D9+I9+J9+N9</f>
        <v>3258</v>
      </c>
      <c r="K32" s="85">
        <f>J32/J36</f>
        <v>7.7940719121552121E-2</v>
      </c>
      <c r="L32" s="80">
        <f>SUM(H32+J32)</f>
        <v>5451</v>
      </c>
      <c r="M32" s="99">
        <f>L32/L36</f>
        <v>8.0718484843997573E-2</v>
      </c>
      <c r="P32" s="11"/>
      <c r="Q32" s="11"/>
    </row>
    <row r="33" spans="1:17" ht="54.75" customHeight="1" x14ac:dyDescent="0.25">
      <c r="C33" s="134"/>
      <c r="D33" s="136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3" t="s">
        <v>59</v>
      </c>
      <c r="D34" s="135" t="s">
        <v>60</v>
      </c>
      <c r="E34" s="78" t="s">
        <v>58</v>
      </c>
      <c r="F34" s="78">
        <f>K12+M12+C12+F12+G12+O12</f>
        <v>1773</v>
      </c>
      <c r="G34" s="78">
        <f>K11+M11+C11+F11+G11+O11</f>
        <v>4320</v>
      </c>
      <c r="H34" s="78">
        <f>SUM(E34:G35)</f>
        <v>6093</v>
      </c>
      <c r="I34" s="85">
        <f>H34/H36</f>
        <v>0.23680528565876408</v>
      </c>
      <c r="J34" s="78">
        <f>K9+M9+C9+F9+G9+O9</f>
        <v>7679</v>
      </c>
      <c r="K34" s="85">
        <f>J34/J36</f>
        <v>0.18370373914499652</v>
      </c>
      <c r="L34" s="80">
        <f>SUM(H34+J34)</f>
        <v>13772</v>
      </c>
      <c r="M34" s="99">
        <f>L34/L36</f>
        <v>0.20393597014704359</v>
      </c>
      <c r="P34" s="11"/>
      <c r="Q34" s="11"/>
    </row>
    <row r="35" spans="1:17" ht="100.5" customHeight="1" thickBot="1" x14ac:dyDescent="0.3">
      <c r="C35" s="134"/>
      <c r="D35" s="137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8532</v>
      </c>
      <c r="F36" s="94">
        <f>SUM(F30:F35)</f>
        <v>10316</v>
      </c>
      <c r="G36" s="94">
        <f>SUM(G30:G35)</f>
        <v>6882</v>
      </c>
      <c r="H36" s="94">
        <f>SUM(E36:G36)</f>
        <v>25730</v>
      </c>
      <c r="I36" s="95">
        <f>SUM(I30:I35)</f>
        <v>1</v>
      </c>
      <c r="J36" s="94">
        <f>SUM(J30:J35)</f>
        <v>41801</v>
      </c>
      <c r="K36" s="96">
        <f>SUM(K30:K35)</f>
        <v>0.99999999999999989</v>
      </c>
      <c r="L36" s="97">
        <f>SUM(L30:L35)</f>
        <v>67531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January 1, 2024 to February 1, 2024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0</v>
      </c>
      <c r="C53" s="28">
        <f t="shared" si="1"/>
        <v>1.2110726643598616E-2</v>
      </c>
      <c r="D53" s="28">
        <f t="shared" si="1"/>
        <v>1.7699115044247787E-3</v>
      </c>
      <c r="E53" s="28">
        <f t="shared" si="1"/>
        <v>4.048582995951417E-3</v>
      </c>
      <c r="F53" s="28">
        <f t="shared" si="1"/>
        <v>8.7336244541484712E-3</v>
      </c>
      <c r="G53" s="28">
        <f t="shared" si="1"/>
        <v>0</v>
      </c>
      <c r="H53" s="28">
        <f t="shared" si="1"/>
        <v>6.8446757691347903E-3</v>
      </c>
      <c r="I53" s="28">
        <f t="shared" si="1"/>
        <v>1.1534025374855825E-3</v>
      </c>
      <c r="J53" s="28">
        <f t="shared" si="1"/>
        <v>-8.8300220750551876E-3</v>
      </c>
      <c r="K53" s="28">
        <f t="shared" si="1"/>
        <v>3.8140210679258992E-3</v>
      </c>
      <c r="L53" s="28">
        <f t="shared" si="1"/>
        <v>9.3577201190982555E-3</v>
      </c>
      <c r="M53" s="28">
        <f t="shared" si="1"/>
        <v>7.1684587813620072E-3</v>
      </c>
      <c r="N53" s="28">
        <f t="shared" si="1"/>
        <v>4.5829514207149404E-3</v>
      </c>
      <c r="O53" s="29">
        <f t="shared" si="1"/>
        <v>3.003003003003003E-3</v>
      </c>
      <c r="P53" s="73">
        <f t="shared" si="1"/>
        <v>6.0893424472898815E-3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5.1813471502590676E-3</v>
      </c>
      <c r="D54" s="28">
        <f t="shared" si="2"/>
        <v>0</v>
      </c>
      <c r="E54" s="28">
        <f t="shared" si="2"/>
        <v>-2.1428571428571429E-2</v>
      </c>
      <c r="F54" s="28">
        <f t="shared" si="2"/>
        <v>-4.9019607843137254E-2</v>
      </c>
      <c r="G54" s="28">
        <f t="shared" si="2"/>
        <v>-2.1739130434782608E-2</v>
      </c>
      <c r="H54" s="28">
        <f t="shared" si="2"/>
        <v>9.8570724494825043E-4</v>
      </c>
      <c r="I54" s="28">
        <f t="shared" si="2"/>
        <v>0</v>
      </c>
      <c r="J54" s="28">
        <f t="shared" si="2"/>
        <v>0</v>
      </c>
      <c r="K54" s="28">
        <f t="shared" si="2"/>
        <v>6.1881188118811884E-3</v>
      </c>
      <c r="L54" s="28">
        <f t="shared" si="2"/>
        <v>-7.556675062972292E-3</v>
      </c>
      <c r="M54" s="28">
        <f t="shared" si="2"/>
        <v>2.5104602510460251E-2</v>
      </c>
      <c r="N54" s="28">
        <f t="shared" si="2"/>
        <v>0</v>
      </c>
      <c r="O54" s="29">
        <f t="shared" si="2"/>
        <v>-3.2786885245901639E-3</v>
      </c>
      <c r="P54" s="73">
        <f t="shared" si="2"/>
        <v>1.6009314510260515E-3</v>
      </c>
    </row>
    <row r="55" spans="1:17" ht="13" x14ac:dyDescent="0.3">
      <c r="A55" s="14" t="s">
        <v>68</v>
      </c>
      <c r="B55" s="28">
        <f t="shared" ref="B55:P55" si="3">IF(B10= 0,0,(B10-B75)/B75)</f>
        <v>-0.08</v>
      </c>
      <c r="C55" s="28">
        <f t="shared" si="3"/>
        <v>0</v>
      </c>
      <c r="D55" s="28">
        <f t="shared" si="3"/>
        <v>-2.1367521367521368E-2</v>
      </c>
      <c r="E55" s="28">
        <f t="shared" si="3"/>
        <v>0</v>
      </c>
      <c r="F55" s="28">
        <f t="shared" si="3"/>
        <v>0</v>
      </c>
      <c r="G55" s="28">
        <f t="shared" si="3"/>
        <v>0</v>
      </c>
      <c r="H55" s="28">
        <f t="shared" si="3"/>
        <v>-3.8655462184873949E-3</v>
      </c>
      <c r="I55" s="28">
        <f t="shared" si="3"/>
        <v>-1.8648018648018648E-2</v>
      </c>
      <c r="J55" s="28">
        <f t="shared" si="3"/>
        <v>-3.4615384615384617E-2</v>
      </c>
      <c r="K55" s="28">
        <f t="shared" si="3"/>
        <v>0</v>
      </c>
      <c r="L55" s="28">
        <f t="shared" si="3"/>
        <v>2.6239067055393587E-2</v>
      </c>
      <c r="M55" s="28">
        <f t="shared" si="3"/>
        <v>0</v>
      </c>
      <c r="N55" s="28">
        <f t="shared" si="3"/>
        <v>-9.876543209876543E-3</v>
      </c>
      <c r="O55" s="29">
        <f t="shared" si="3"/>
        <v>0</v>
      </c>
      <c r="P55" s="73">
        <f t="shared" si="3"/>
        <v>-6.7520372526193246E-3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-3.2258064516129031E-2</v>
      </c>
      <c r="F56" s="28">
        <f t="shared" si="4"/>
        <v>0</v>
      </c>
      <c r="G56" s="28">
        <f t="shared" si="4"/>
        <v>0</v>
      </c>
      <c r="H56" s="30">
        <f t="shared" si="4"/>
        <v>-6.038647342995169E-3</v>
      </c>
      <c r="I56" s="30">
        <f t="shared" si="4"/>
        <v>0</v>
      </c>
      <c r="J56" s="30">
        <f t="shared" si="4"/>
        <v>0</v>
      </c>
      <c r="K56" s="30">
        <f t="shared" si="4"/>
        <v>-5.0505050505050509E-3</v>
      </c>
      <c r="L56" s="30">
        <f t="shared" si="4"/>
        <v>1.7985611510791366E-2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-5.303249445569376E-3</v>
      </c>
    </row>
    <row r="57" spans="1:17" ht="13" thickTop="1" x14ac:dyDescent="0.25">
      <c r="A57" s="15" t="s">
        <v>28</v>
      </c>
      <c r="B57" s="31">
        <f t="shared" ref="B57:P57" si="5">(B13-B78)/B78</f>
        <v>-1.6949152542372881E-2</v>
      </c>
      <c r="C57" s="31">
        <f t="shared" si="5"/>
        <v>8.6430423509075201E-3</v>
      </c>
      <c r="D57" s="31">
        <f t="shared" si="5"/>
        <v>-5.0062578222778474E-3</v>
      </c>
      <c r="E57" s="31">
        <f t="shared" si="5"/>
        <v>-6.2761506276150627E-3</v>
      </c>
      <c r="F57" s="31">
        <f t="shared" si="5"/>
        <v>-9.0634441087613302E-3</v>
      </c>
      <c r="G57" s="31">
        <f t="shared" si="5"/>
        <v>-1.0101010101010102E-2</v>
      </c>
      <c r="H57" s="31">
        <f t="shared" si="5"/>
        <v>2.7307605506657639E-3</v>
      </c>
      <c r="I57" s="31">
        <f t="shared" si="5"/>
        <v>-8.6956521739130436E-3</v>
      </c>
      <c r="J57" s="31">
        <f t="shared" si="5"/>
        <v>-1.82328190743338E-2</v>
      </c>
      <c r="K57" s="31">
        <f t="shared" si="5"/>
        <v>2.7800658978583198E-3</v>
      </c>
      <c r="L57" s="31">
        <f t="shared" si="5"/>
        <v>9.7951914514692786E-3</v>
      </c>
      <c r="M57" s="31">
        <f t="shared" si="5"/>
        <v>1.5444015444015444E-2</v>
      </c>
      <c r="N57" s="31">
        <f t="shared" si="5"/>
        <v>-1.5781167806417674E-3</v>
      </c>
      <c r="O57" s="69">
        <f t="shared" si="5"/>
        <v>0</v>
      </c>
      <c r="P57" s="75">
        <f t="shared" si="5"/>
        <v>2.2410210745028199E-3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0</v>
      </c>
      <c r="H58" s="32">
        <f>IF(H14=0,0,((H14-H79)/H79))</f>
        <v>0</v>
      </c>
      <c r="I58" s="32">
        <f>IF(I14=0,0,((I14-I79)/I79))</f>
        <v>0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0</v>
      </c>
      <c r="O58" s="33">
        <f>IF(O14=0,0,((O14-O79)/O79))</f>
        <v>0</v>
      </c>
      <c r="P58" s="76">
        <f>IF(P14=0,0,((P14-P79)/P79))</f>
        <v>0</v>
      </c>
    </row>
    <row r="59" spans="1:17" x14ac:dyDescent="0.25">
      <c r="A59" s="17" t="s">
        <v>30</v>
      </c>
      <c r="B59" s="34" t="s">
        <v>31</v>
      </c>
      <c r="C59" s="54">
        <f>(C15-C80)/C80</f>
        <v>-7.4074074074074077E-3</v>
      </c>
      <c r="D59" s="35" t="s">
        <v>32</v>
      </c>
      <c r="E59" s="54">
        <f>(E15-E80)/E80</f>
        <v>-7.3964497041420117E-4</v>
      </c>
      <c r="F59" s="35" t="s">
        <v>33</v>
      </c>
      <c r="G59" s="54">
        <f>(G15-G80)/G80</f>
        <v>-1.0309278350515464E-2</v>
      </c>
      <c r="H59" s="35" t="s">
        <v>34</v>
      </c>
      <c r="I59" s="54">
        <f>(I15-I80)/I80</f>
        <v>0</v>
      </c>
      <c r="J59" s="35" t="s">
        <v>35</v>
      </c>
      <c r="K59" s="35"/>
      <c r="L59" s="54">
        <f>(L15-L80)/L80</f>
        <v>3.3333333333333333E-2</v>
      </c>
      <c r="M59" s="35" t="s">
        <v>36</v>
      </c>
      <c r="N59" s="55">
        <f>(O15-O80)/O80</f>
        <v>-8.4033613445378148E-3</v>
      </c>
      <c r="P59" s="54">
        <f>(P15-P80)/P80</f>
        <v>-5.1652892561983473E-4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3.2786885245901641E-2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2.1613209993948299E-3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71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279</v>
      </c>
      <c r="C74" s="77">
        <v>578</v>
      </c>
      <c r="D74" s="77">
        <v>565</v>
      </c>
      <c r="E74" s="77">
        <v>247</v>
      </c>
      <c r="F74" s="77">
        <v>229</v>
      </c>
      <c r="G74" s="77">
        <v>53</v>
      </c>
      <c r="H74" s="77">
        <v>28051</v>
      </c>
      <c r="I74" s="77">
        <v>867</v>
      </c>
      <c r="J74" s="77">
        <v>453</v>
      </c>
      <c r="K74" s="77">
        <v>5506</v>
      </c>
      <c r="L74" s="77">
        <v>2351</v>
      </c>
      <c r="M74" s="77">
        <v>279</v>
      </c>
      <c r="N74" s="77">
        <v>1091</v>
      </c>
      <c r="O74" s="77">
        <v>999</v>
      </c>
      <c r="P74" s="47">
        <v>41548</v>
      </c>
      <c r="Q74" s="62">
        <v>0.61662214306915997</v>
      </c>
    </row>
    <row r="75" spans="1:17" ht="13" x14ac:dyDescent="0.3">
      <c r="A75" s="14" t="s">
        <v>25</v>
      </c>
      <c r="B75" s="77">
        <v>75</v>
      </c>
      <c r="C75" s="77">
        <v>0</v>
      </c>
      <c r="D75" s="77">
        <v>234</v>
      </c>
      <c r="E75" s="77">
        <v>60</v>
      </c>
      <c r="F75" s="77">
        <v>0</v>
      </c>
      <c r="G75" s="77">
        <v>0</v>
      </c>
      <c r="H75" s="77">
        <v>5950</v>
      </c>
      <c r="I75" s="77">
        <v>858</v>
      </c>
      <c r="J75" s="77">
        <v>260</v>
      </c>
      <c r="K75" s="77">
        <v>0</v>
      </c>
      <c r="L75" s="77">
        <v>343</v>
      </c>
      <c r="M75" s="77">
        <v>0</v>
      </c>
      <c r="N75" s="77">
        <v>810</v>
      </c>
      <c r="O75" s="77">
        <v>0</v>
      </c>
      <c r="P75" s="47">
        <v>8590</v>
      </c>
      <c r="Q75" s="62">
        <v>0.12748590086078956</v>
      </c>
    </row>
    <row r="76" spans="1:17" ht="13" x14ac:dyDescent="0.3">
      <c r="A76" s="14" t="s">
        <v>26</v>
      </c>
      <c r="B76" s="77">
        <v>0</v>
      </c>
      <c r="C76" s="77">
        <v>579</v>
      </c>
      <c r="D76" s="77">
        <v>0</v>
      </c>
      <c r="E76" s="77">
        <v>140</v>
      </c>
      <c r="F76" s="77">
        <v>102</v>
      </c>
      <c r="G76" s="77">
        <v>46</v>
      </c>
      <c r="H76" s="77">
        <v>2029</v>
      </c>
      <c r="I76" s="77">
        <v>0</v>
      </c>
      <c r="J76" s="77">
        <v>0</v>
      </c>
      <c r="K76" s="77">
        <v>2424</v>
      </c>
      <c r="L76" s="77">
        <v>397</v>
      </c>
      <c r="M76" s="77">
        <v>239</v>
      </c>
      <c r="N76" s="77">
        <v>0</v>
      </c>
      <c r="O76" s="77">
        <v>915</v>
      </c>
      <c r="P76" s="48">
        <v>6871</v>
      </c>
      <c r="Q76" s="63">
        <v>0.10197387948946275</v>
      </c>
    </row>
    <row r="77" spans="1:17" ht="13.5" thickBot="1" x14ac:dyDescent="0.35">
      <c r="A77" s="14" t="s">
        <v>27</v>
      </c>
      <c r="B77" s="77">
        <v>0</v>
      </c>
      <c r="C77" s="77">
        <v>0</v>
      </c>
      <c r="D77" s="77">
        <v>0</v>
      </c>
      <c r="E77" s="77">
        <v>31</v>
      </c>
      <c r="F77" s="77">
        <v>0</v>
      </c>
      <c r="G77" s="77">
        <v>0</v>
      </c>
      <c r="H77" s="77">
        <v>8280</v>
      </c>
      <c r="I77" s="77">
        <v>0</v>
      </c>
      <c r="J77" s="77">
        <v>0</v>
      </c>
      <c r="K77" s="77">
        <v>1782</v>
      </c>
      <c r="L77" s="77">
        <v>278</v>
      </c>
      <c r="M77" s="77">
        <v>0</v>
      </c>
      <c r="N77" s="77">
        <v>0</v>
      </c>
      <c r="O77" s="77">
        <v>0</v>
      </c>
      <c r="P77" s="49">
        <v>10371</v>
      </c>
      <c r="Q77" s="64">
        <v>0.1539180765805877</v>
      </c>
    </row>
    <row r="78" spans="1:17" ht="13" thickTop="1" x14ac:dyDescent="0.25">
      <c r="A78" s="15" t="s">
        <v>28</v>
      </c>
      <c r="B78" s="77">
        <v>354</v>
      </c>
      <c r="C78" s="77">
        <v>1157</v>
      </c>
      <c r="D78" s="77">
        <v>799</v>
      </c>
      <c r="E78" s="77">
        <v>478</v>
      </c>
      <c r="F78" s="77">
        <v>331</v>
      </c>
      <c r="G78" s="77">
        <v>99</v>
      </c>
      <c r="H78" s="77">
        <v>44310</v>
      </c>
      <c r="I78" s="77">
        <v>1725</v>
      </c>
      <c r="J78" s="77">
        <v>713</v>
      </c>
      <c r="K78" s="77">
        <v>9712</v>
      </c>
      <c r="L78" s="77">
        <v>3369</v>
      </c>
      <c r="M78" s="77">
        <v>518</v>
      </c>
      <c r="N78" s="77">
        <v>1901</v>
      </c>
      <c r="O78" s="77">
        <v>1914</v>
      </c>
      <c r="P78" s="50">
        <v>67380</v>
      </c>
      <c r="Q78" s="65">
        <v>1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39</v>
      </c>
      <c r="I79" s="51">
        <v>11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52">
        <v>86</v>
      </c>
      <c r="Q79" s="66"/>
    </row>
    <row r="80" spans="1:17" x14ac:dyDescent="0.25">
      <c r="A80" s="17" t="s">
        <v>30</v>
      </c>
      <c r="B80" s="18" t="s">
        <v>31</v>
      </c>
      <c r="C80" s="19">
        <v>135</v>
      </c>
      <c r="D80" s="19" t="s">
        <v>32</v>
      </c>
      <c r="E80" s="19">
        <v>1352</v>
      </c>
      <c r="F80" s="19" t="s">
        <v>33</v>
      </c>
      <c r="G80" s="19">
        <v>97</v>
      </c>
      <c r="H80" s="19" t="s">
        <v>34</v>
      </c>
      <c r="I80" s="19">
        <v>142</v>
      </c>
      <c r="J80" s="19" t="s">
        <v>35</v>
      </c>
      <c r="K80" s="19"/>
      <c r="L80" s="19">
        <v>30</v>
      </c>
      <c r="M80" s="19" t="s">
        <v>36</v>
      </c>
      <c r="N80" s="18"/>
      <c r="O80" s="18">
        <v>119</v>
      </c>
      <c r="P80" s="19">
        <v>1936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61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69402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69227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175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  <mergeCell ref="A45:Q45"/>
    <mergeCell ref="A46:Q46"/>
    <mergeCell ref="A66:Q66"/>
    <mergeCell ref="A67:Q67"/>
    <mergeCell ref="A68:Q68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313C-8D5F-4E12-A509-7C740A5DBD44}">
  <dimension ref="A1:Q87"/>
  <sheetViews>
    <sheetView topLeftCell="A51" zoomScale="70" zoomScaleNormal="70" zoomScaleSheetLayoutView="85" workbookViewId="0">
      <pane xSplit="1" topLeftCell="B1" activePane="topRight" state="frozen"/>
      <selection activeCell="L34" sqref="L34"/>
      <selection pane="topRight" activeCell="D4" sqref="D4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11.1640625" customWidth="1"/>
    <col min="6" max="6" width="10.25" customWidth="1"/>
    <col min="11" max="11" width="9.08203125" customWidth="1"/>
    <col min="17" max="17" width="9.832031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279</v>
      </c>
      <c r="C9" s="77">
        <v>578</v>
      </c>
      <c r="D9" s="77">
        <v>565</v>
      </c>
      <c r="E9" s="77">
        <v>247</v>
      </c>
      <c r="F9" s="77">
        <v>229</v>
      </c>
      <c r="G9" s="77">
        <v>53</v>
      </c>
      <c r="H9" s="77">
        <v>28051</v>
      </c>
      <c r="I9" s="77">
        <v>867</v>
      </c>
      <c r="J9" s="77">
        <v>453</v>
      </c>
      <c r="K9" s="77">
        <v>5506</v>
      </c>
      <c r="L9" s="77">
        <v>2351</v>
      </c>
      <c r="M9" s="77">
        <v>279</v>
      </c>
      <c r="N9" s="77">
        <v>1091</v>
      </c>
      <c r="O9" s="77">
        <v>999</v>
      </c>
      <c r="P9" s="47">
        <f t="shared" ref="P9:P14" si="0">SUM(B9:O9)</f>
        <v>41548</v>
      </c>
      <c r="Q9" s="62">
        <f>P9/P13</f>
        <v>0.61662214306915997</v>
      </c>
    </row>
    <row r="10" spans="1:17" ht="13" x14ac:dyDescent="0.3">
      <c r="A10" s="14" t="s">
        <v>25</v>
      </c>
      <c r="B10" s="77">
        <v>75</v>
      </c>
      <c r="C10" s="77">
        <v>0</v>
      </c>
      <c r="D10" s="77">
        <v>234</v>
      </c>
      <c r="E10" s="77">
        <v>60</v>
      </c>
      <c r="F10" s="77">
        <v>0</v>
      </c>
      <c r="G10" s="77">
        <v>0</v>
      </c>
      <c r="H10" s="77">
        <v>5950</v>
      </c>
      <c r="I10" s="77">
        <v>858</v>
      </c>
      <c r="J10" s="77">
        <v>260</v>
      </c>
      <c r="K10" s="77">
        <v>0</v>
      </c>
      <c r="L10" s="77">
        <v>343</v>
      </c>
      <c r="M10" s="77">
        <v>0</v>
      </c>
      <c r="N10" s="77">
        <v>810</v>
      </c>
      <c r="O10" s="77">
        <v>0</v>
      </c>
      <c r="P10" s="47">
        <f t="shared" si="0"/>
        <v>8590</v>
      </c>
      <c r="Q10" s="62">
        <f>P10/P13</f>
        <v>0.12748590086078956</v>
      </c>
    </row>
    <row r="11" spans="1:17" ht="13" x14ac:dyDescent="0.3">
      <c r="A11" s="14" t="s">
        <v>26</v>
      </c>
      <c r="B11" s="77">
        <v>0</v>
      </c>
      <c r="C11" s="77">
        <v>579</v>
      </c>
      <c r="D11" s="77">
        <v>0</v>
      </c>
      <c r="E11" s="77">
        <v>140</v>
      </c>
      <c r="F11" s="77">
        <v>102</v>
      </c>
      <c r="G11" s="77">
        <v>46</v>
      </c>
      <c r="H11" s="77">
        <v>2029</v>
      </c>
      <c r="I11" s="77">
        <v>0</v>
      </c>
      <c r="J11" s="77">
        <v>0</v>
      </c>
      <c r="K11" s="77">
        <v>2424</v>
      </c>
      <c r="L11" s="77">
        <v>397</v>
      </c>
      <c r="M11" s="77">
        <v>239</v>
      </c>
      <c r="N11" s="77">
        <v>0</v>
      </c>
      <c r="O11" s="77">
        <v>915</v>
      </c>
      <c r="P11" s="48">
        <f t="shared" si="0"/>
        <v>6871</v>
      </c>
      <c r="Q11" s="63">
        <f>P11/P13</f>
        <v>0.10197387948946275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31</v>
      </c>
      <c r="F12" s="77">
        <v>0</v>
      </c>
      <c r="G12" s="77">
        <v>0</v>
      </c>
      <c r="H12" s="77">
        <v>8280</v>
      </c>
      <c r="I12" s="77">
        <v>0</v>
      </c>
      <c r="J12" s="77">
        <v>0</v>
      </c>
      <c r="K12" s="77">
        <v>1782</v>
      </c>
      <c r="L12" s="77">
        <v>278</v>
      </c>
      <c r="M12" s="77">
        <v>0</v>
      </c>
      <c r="N12" s="77">
        <v>0</v>
      </c>
      <c r="O12" s="77">
        <v>0</v>
      </c>
      <c r="P12" s="49">
        <f t="shared" si="0"/>
        <v>10371</v>
      </c>
      <c r="Q12" s="64">
        <f>P12/P13</f>
        <v>0.1539180765805877</v>
      </c>
    </row>
    <row r="13" spans="1:17" ht="13" thickTop="1" x14ac:dyDescent="0.25">
      <c r="A13" s="15" t="s">
        <v>28</v>
      </c>
      <c r="B13" s="77">
        <v>354</v>
      </c>
      <c r="C13" s="77">
        <v>1157</v>
      </c>
      <c r="D13" s="77">
        <v>799</v>
      </c>
      <c r="E13" s="77">
        <v>478</v>
      </c>
      <c r="F13" s="77">
        <v>331</v>
      </c>
      <c r="G13" s="77">
        <v>99</v>
      </c>
      <c r="H13" s="77">
        <v>44310</v>
      </c>
      <c r="I13" s="77">
        <v>1725</v>
      </c>
      <c r="J13" s="77">
        <v>713</v>
      </c>
      <c r="K13" s="77">
        <v>9712</v>
      </c>
      <c r="L13" s="77">
        <v>3369</v>
      </c>
      <c r="M13" s="77">
        <v>518</v>
      </c>
      <c r="N13" s="77">
        <v>1901</v>
      </c>
      <c r="O13" s="77">
        <v>1914</v>
      </c>
      <c r="P13" s="50">
        <f t="shared" si="0"/>
        <v>67380</v>
      </c>
      <c r="Q13" s="65">
        <f>SUM(Q9:Q12)</f>
        <v>1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39</v>
      </c>
      <c r="I14" s="51">
        <v>11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52">
        <f t="shared" si="0"/>
        <v>86</v>
      </c>
      <c r="Q14" s="66"/>
    </row>
    <row r="15" spans="1:17" x14ac:dyDescent="0.25">
      <c r="A15" s="17" t="s">
        <v>30</v>
      </c>
      <c r="B15" s="18" t="s">
        <v>31</v>
      </c>
      <c r="C15" s="19">
        <v>135</v>
      </c>
      <c r="D15" s="19" t="s">
        <v>32</v>
      </c>
      <c r="E15" s="19">
        <v>1352</v>
      </c>
      <c r="F15" s="19" t="s">
        <v>33</v>
      </c>
      <c r="G15" s="19">
        <v>97</v>
      </c>
      <c r="H15" s="19" t="s">
        <v>34</v>
      </c>
      <c r="I15" s="19">
        <v>142</v>
      </c>
      <c r="J15" s="19" t="s">
        <v>35</v>
      </c>
      <c r="K15" s="19"/>
      <c r="L15" s="19">
        <v>30</v>
      </c>
      <c r="M15" s="19" t="s">
        <v>36</v>
      </c>
      <c r="N15" s="18"/>
      <c r="O15" s="18">
        <v>119</v>
      </c>
      <c r="P15" s="19">
        <f>C15+C16+E15+G15+I15+L15+O15+O16</f>
        <v>1936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61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69402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69227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175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9" t="s">
        <v>45</v>
      </c>
      <c r="D29" s="140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3" t="s">
        <v>54</v>
      </c>
      <c r="D30" s="135" t="s">
        <v>55</v>
      </c>
      <c r="E30" s="78">
        <f>E10+L10+H10</f>
        <v>6353</v>
      </c>
      <c r="F30" s="78">
        <f>E12+L12+H12</f>
        <v>8589</v>
      </c>
      <c r="G30" s="78">
        <f>E11+L11+H11</f>
        <v>2566</v>
      </c>
      <c r="H30" s="78">
        <f>SUM(E30:G31)</f>
        <v>17508</v>
      </c>
      <c r="I30" s="79">
        <f>(H30/H36)</f>
        <v>0.67776401362650973</v>
      </c>
      <c r="J30" s="78">
        <f>E9+L9+H9</f>
        <v>30649</v>
      </c>
      <c r="K30" s="79">
        <f>J30/J36</f>
        <v>0.73767690382208528</v>
      </c>
      <c r="L30" s="80">
        <f>SUM(H30+J30)</f>
        <v>48157</v>
      </c>
      <c r="M30" s="100">
        <f>L30/L36</f>
        <v>0.71470762837637281</v>
      </c>
      <c r="P30" s="11"/>
      <c r="Q30" s="11"/>
    </row>
    <row r="31" spans="1:17" ht="33.75" customHeight="1" x14ac:dyDescent="0.25">
      <c r="C31" s="134"/>
      <c r="D31" s="136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3" t="s">
        <v>56</v>
      </c>
      <c r="D32" s="135" t="s">
        <v>57</v>
      </c>
      <c r="E32" s="78">
        <f>B10+D10+I10+J10+N10</f>
        <v>2237</v>
      </c>
      <c r="F32" s="78" t="s">
        <v>58</v>
      </c>
      <c r="G32" s="78" t="s">
        <v>58</v>
      </c>
      <c r="H32" s="78">
        <f>SUM(E32:G33)</f>
        <v>2237</v>
      </c>
      <c r="I32" s="85">
        <f>H32/H36</f>
        <v>8.6598017962217402E-2</v>
      </c>
      <c r="J32" s="78">
        <f>B9+D9+I9+J9+N9</f>
        <v>3255</v>
      </c>
      <c r="K32" s="85">
        <f>J32/J36</f>
        <v>7.8343121209203809E-2</v>
      </c>
      <c r="L32" s="80">
        <f>SUM(H32+J32)</f>
        <v>5492</v>
      </c>
      <c r="M32" s="99">
        <f>L32/L36</f>
        <v>8.1507865835559509E-2</v>
      </c>
      <c r="P32" s="11"/>
      <c r="Q32" s="11"/>
    </row>
    <row r="33" spans="1:17" ht="54.75" customHeight="1" x14ac:dyDescent="0.25">
      <c r="C33" s="134"/>
      <c r="D33" s="136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3" t="s">
        <v>59</v>
      </c>
      <c r="D34" s="135" t="s">
        <v>60</v>
      </c>
      <c r="E34" s="78" t="s">
        <v>58</v>
      </c>
      <c r="F34" s="78">
        <f>K12+M12+C12+F12+G12+O12</f>
        <v>1782</v>
      </c>
      <c r="G34" s="78">
        <f>K11+M11+C11+F11+G11+O11</f>
        <v>4305</v>
      </c>
      <c r="H34" s="78">
        <f>SUM(E34:G35)</f>
        <v>6087</v>
      </c>
      <c r="I34" s="85">
        <f>H34/H36</f>
        <v>0.23563796841127285</v>
      </c>
      <c r="J34" s="78">
        <f>K9+M9+C9+F9+G9+O9</f>
        <v>7644</v>
      </c>
      <c r="K34" s="85">
        <f>J34/J36</f>
        <v>0.18397997496871088</v>
      </c>
      <c r="L34" s="80">
        <f>SUM(H34+J34)</f>
        <v>13731</v>
      </c>
      <c r="M34" s="99">
        <f>L34/L36</f>
        <v>0.20378450578806767</v>
      </c>
      <c r="P34" s="11"/>
      <c r="Q34" s="11"/>
    </row>
    <row r="35" spans="1:17" ht="100.5" customHeight="1" thickBot="1" x14ac:dyDescent="0.3">
      <c r="C35" s="134"/>
      <c r="D35" s="137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8590</v>
      </c>
      <c r="F36" s="94">
        <f>SUM(F30:F35)</f>
        <v>10371</v>
      </c>
      <c r="G36" s="94">
        <f>SUM(G30:G35)</f>
        <v>6871</v>
      </c>
      <c r="H36" s="94">
        <f>SUM(E36:G36)</f>
        <v>25832</v>
      </c>
      <c r="I36" s="95">
        <f>SUM(I30:I35)</f>
        <v>1</v>
      </c>
      <c r="J36" s="94">
        <f>SUM(J30:J35)</f>
        <v>41548</v>
      </c>
      <c r="K36" s="96">
        <f>SUM(K30:K35)</f>
        <v>1</v>
      </c>
      <c r="L36" s="97">
        <f>SUM(L30:L35)</f>
        <v>67380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December 1, 2023 to January 1, 2024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0</v>
      </c>
      <c r="C53" s="28">
        <f t="shared" si="1"/>
        <v>-1.7271157167530224E-3</v>
      </c>
      <c r="D53" s="28">
        <f t="shared" si="1"/>
        <v>3.552397868561279E-3</v>
      </c>
      <c r="E53" s="28">
        <f t="shared" si="1"/>
        <v>-8.0321285140562242E-3</v>
      </c>
      <c r="F53" s="28">
        <f t="shared" si="1"/>
        <v>1.3274336283185841E-2</v>
      </c>
      <c r="G53" s="28">
        <f t="shared" si="1"/>
        <v>0</v>
      </c>
      <c r="H53" s="28">
        <f t="shared" si="1"/>
        <v>5.9169475722584807E-3</v>
      </c>
      <c r="I53" s="28">
        <f t="shared" si="1"/>
        <v>2.3121387283236996E-3</v>
      </c>
      <c r="J53" s="28">
        <f t="shared" si="1"/>
        <v>4.434589800443459E-3</v>
      </c>
      <c r="K53" s="28">
        <f t="shared" si="1"/>
        <v>3.6337209302325581E-4</v>
      </c>
      <c r="L53" s="28">
        <f t="shared" si="1"/>
        <v>9.8797250859106525E-3</v>
      </c>
      <c r="M53" s="28">
        <f t="shared" si="1"/>
        <v>1.4545454545454545E-2</v>
      </c>
      <c r="N53" s="28">
        <f t="shared" si="1"/>
        <v>9.1743119266055051E-4</v>
      </c>
      <c r="O53" s="29">
        <f t="shared" si="1"/>
        <v>1.1133603238866396E-2</v>
      </c>
      <c r="P53" s="73">
        <f t="shared" si="1"/>
        <v>5.1287013741048966E-3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1.4010507880910683E-2</v>
      </c>
      <c r="D54" s="28">
        <f t="shared" si="2"/>
        <v>0</v>
      </c>
      <c r="E54" s="28">
        <f t="shared" si="2"/>
        <v>-1.4084507042253521E-2</v>
      </c>
      <c r="F54" s="28">
        <f t="shared" si="2"/>
        <v>9.9009900990099011E-3</v>
      </c>
      <c r="G54" s="28">
        <f t="shared" si="2"/>
        <v>-4.1666666666666664E-2</v>
      </c>
      <c r="H54" s="28">
        <f t="shared" si="2"/>
        <v>8.950770760815515E-3</v>
      </c>
      <c r="I54" s="28">
        <f t="shared" si="2"/>
        <v>0</v>
      </c>
      <c r="J54" s="28">
        <f t="shared" si="2"/>
        <v>0</v>
      </c>
      <c r="K54" s="28">
        <f t="shared" si="2"/>
        <v>1.3377926421404682E-2</v>
      </c>
      <c r="L54" s="28">
        <f t="shared" si="2"/>
        <v>-7.4999999999999997E-3</v>
      </c>
      <c r="M54" s="28">
        <f t="shared" si="2"/>
        <v>-4.1666666666666666E-3</v>
      </c>
      <c r="N54" s="28">
        <f t="shared" si="2"/>
        <v>0</v>
      </c>
      <c r="O54" s="29">
        <f t="shared" si="2"/>
        <v>-1.0917030567685589E-3</v>
      </c>
      <c r="P54" s="73">
        <f t="shared" si="2"/>
        <v>7.3303034745638472E-3</v>
      </c>
    </row>
    <row r="55" spans="1:17" ht="13" x14ac:dyDescent="0.3">
      <c r="A55" s="14" t="s">
        <v>68</v>
      </c>
      <c r="B55" s="28">
        <f t="shared" ref="B55:P55" si="3">IF(B10= 0,0,(B10-B75)/B75)</f>
        <v>-5.0632911392405063E-2</v>
      </c>
      <c r="C55" s="28">
        <f t="shared" si="3"/>
        <v>0</v>
      </c>
      <c r="D55" s="28">
        <f t="shared" si="3"/>
        <v>-2.0920502092050208E-2</v>
      </c>
      <c r="E55" s="28">
        <f t="shared" si="3"/>
        <v>0</v>
      </c>
      <c r="F55" s="28">
        <f t="shared" si="3"/>
        <v>0</v>
      </c>
      <c r="G55" s="28">
        <f t="shared" si="3"/>
        <v>0</v>
      </c>
      <c r="H55" s="28">
        <f t="shared" si="3"/>
        <v>1.3463480309660047E-3</v>
      </c>
      <c r="I55" s="28">
        <f t="shared" si="3"/>
        <v>-2.3255813953488372E-3</v>
      </c>
      <c r="J55" s="28">
        <f t="shared" si="3"/>
        <v>3.8610038610038611E-3</v>
      </c>
      <c r="K55" s="28">
        <f t="shared" si="3"/>
        <v>0</v>
      </c>
      <c r="L55" s="28">
        <f t="shared" si="3"/>
        <v>-8.670520231213872E-3</v>
      </c>
      <c r="M55" s="28">
        <f t="shared" si="3"/>
        <v>0</v>
      </c>
      <c r="N55" s="28">
        <f t="shared" si="3"/>
        <v>-7.3529411764705881E-3</v>
      </c>
      <c r="O55" s="29">
        <f t="shared" si="3"/>
        <v>0</v>
      </c>
      <c r="P55" s="73">
        <f t="shared" si="3"/>
        <v>-1.2789210556911988E-3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0</v>
      </c>
      <c r="F56" s="28">
        <f t="shared" si="4"/>
        <v>0</v>
      </c>
      <c r="G56" s="28">
        <f t="shared" si="4"/>
        <v>0</v>
      </c>
      <c r="H56" s="30">
        <f t="shared" si="4"/>
        <v>-3.9696860339227718E-3</v>
      </c>
      <c r="I56" s="30">
        <f t="shared" si="4"/>
        <v>0</v>
      </c>
      <c r="J56" s="30">
        <f t="shared" si="4"/>
        <v>0</v>
      </c>
      <c r="K56" s="30">
        <f t="shared" si="4"/>
        <v>-1.3289036544850499E-2</v>
      </c>
      <c r="L56" s="30">
        <f t="shared" si="4"/>
        <v>7.246376811594203E-3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-5.2752733550738536E-3</v>
      </c>
    </row>
    <row r="57" spans="1:17" ht="13" thickTop="1" x14ac:dyDescent="0.25">
      <c r="A57" s="15" t="s">
        <v>28</v>
      </c>
      <c r="B57" s="31">
        <f t="shared" ref="B57:P57" si="5">(B13-B78)/B78</f>
        <v>-1.11731843575419E-2</v>
      </c>
      <c r="C57" s="31">
        <f t="shared" si="5"/>
        <v>6.0869565217391303E-3</v>
      </c>
      <c r="D57" s="31">
        <f t="shared" si="5"/>
        <v>-3.740648379052369E-3</v>
      </c>
      <c r="E57" s="31">
        <f t="shared" si="5"/>
        <v>-8.2987551867219917E-3</v>
      </c>
      <c r="F57" s="31">
        <f t="shared" si="5"/>
        <v>1.2232415902140673E-2</v>
      </c>
      <c r="G57" s="31">
        <f t="shared" si="5"/>
        <v>-1.9801980198019802E-2</v>
      </c>
      <c r="H57" s="31">
        <f t="shared" si="5"/>
        <v>3.5785468381953254E-3</v>
      </c>
      <c r="I57" s="31">
        <f t="shared" si="5"/>
        <v>0</v>
      </c>
      <c r="J57" s="31">
        <f t="shared" si="5"/>
        <v>4.2253521126760559E-3</v>
      </c>
      <c r="K57" s="31">
        <f t="shared" si="5"/>
        <v>1.0307153164296021E-3</v>
      </c>
      <c r="L57" s="31">
        <f t="shared" si="5"/>
        <v>5.6716417910447764E-3</v>
      </c>
      <c r="M57" s="31">
        <f t="shared" si="5"/>
        <v>5.8252427184466021E-3</v>
      </c>
      <c r="N57" s="31">
        <f t="shared" si="5"/>
        <v>-2.6232948583420775E-3</v>
      </c>
      <c r="O57" s="69">
        <f t="shared" si="5"/>
        <v>5.2521008403361349E-3</v>
      </c>
      <c r="P57" s="75">
        <f t="shared" si="5"/>
        <v>2.9173612764944036E-3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0.14285714285714285</v>
      </c>
      <c r="H58" s="32">
        <f>IF(H14=0,0,((H14-H79)/H79))</f>
        <v>-7.1428571428571425E-2</v>
      </c>
      <c r="I58" s="32">
        <f>IF(I14=0,0,((I14-I79)/I79))</f>
        <v>0.1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0</v>
      </c>
      <c r="O58" s="33">
        <f>IF(O14=0,0,((O14-O79)/O79))</f>
        <v>0</v>
      </c>
      <c r="P58" s="76">
        <f>IF(P14=0,0,((P14-P79)/P79))</f>
        <v>0</v>
      </c>
    </row>
    <row r="59" spans="1:17" x14ac:dyDescent="0.25">
      <c r="A59" s="17" t="s">
        <v>30</v>
      </c>
      <c r="B59" s="34" t="s">
        <v>31</v>
      </c>
      <c r="C59" s="54">
        <f>(C15-C80)/C80</f>
        <v>3.8461538461538464E-2</v>
      </c>
      <c r="D59" s="35" t="s">
        <v>32</v>
      </c>
      <c r="E59" s="54">
        <f>(E15-E80)/E80</f>
        <v>-1.241782322863404E-2</v>
      </c>
      <c r="F59" s="35" t="s">
        <v>33</v>
      </c>
      <c r="G59" s="54">
        <f>(G15-G80)/G80</f>
        <v>-0.03</v>
      </c>
      <c r="H59" s="35" t="s">
        <v>34</v>
      </c>
      <c r="I59" s="54">
        <f>(I15-I80)/I80</f>
        <v>-2.0689655172413793E-2</v>
      </c>
      <c r="J59" s="35" t="s">
        <v>35</v>
      </c>
      <c r="K59" s="35"/>
      <c r="L59" s="54">
        <f>(L15-L80)/L80</f>
        <v>0</v>
      </c>
      <c r="M59" s="35" t="s">
        <v>36</v>
      </c>
      <c r="N59" s="55">
        <f>(O15-O80)/O80</f>
        <v>-8.3333333333333332E-3</v>
      </c>
      <c r="P59" s="54">
        <f>(P15-P80)/P80</f>
        <v>-1.0730710270822688E-2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-3.1746031746031744E-2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2.5279154087278085E-3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72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279</v>
      </c>
      <c r="C74" s="77">
        <v>579</v>
      </c>
      <c r="D74" s="77">
        <v>563</v>
      </c>
      <c r="E74" s="77">
        <v>249</v>
      </c>
      <c r="F74" s="77">
        <v>226</v>
      </c>
      <c r="G74" s="77">
        <v>53</v>
      </c>
      <c r="H74" s="77">
        <v>27886</v>
      </c>
      <c r="I74" s="77">
        <v>865</v>
      </c>
      <c r="J74" s="77">
        <v>451</v>
      </c>
      <c r="K74" s="77">
        <v>5504</v>
      </c>
      <c r="L74" s="77">
        <v>2328</v>
      </c>
      <c r="M74" s="77">
        <v>275</v>
      </c>
      <c r="N74" s="77">
        <v>1090</v>
      </c>
      <c r="O74" s="77">
        <v>988</v>
      </c>
      <c r="P74" s="47">
        <f t="shared" ref="P74:P79" si="6">SUM(B74:O74)</f>
        <v>41336</v>
      </c>
      <c r="Q74" s="62">
        <f>P74/P78</f>
        <v>0.61526553941414619</v>
      </c>
    </row>
    <row r="75" spans="1:17" ht="13" x14ac:dyDescent="0.3">
      <c r="A75" s="14" t="s">
        <v>25</v>
      </c>
      <c r="B75" s="77">
        <v>79</v>
      </c>
      <c r="C75" s="77">
        <v>0</v>
      </c>
      <c r="D75" s="77">
        <v>239</v>
      </c>
      <c r="E75" s="77">
        <v>60</v>
      </c>
      <c r="F75" s="77">
        <v>0</v>
      </c>
      <c r="G75" s="77">
        <v>0</v>
      </c>
      <c r="H75" s="77">
        <v>5942</v>
      </c>
      <c r="I75" s="77">
        <v>860</v>
      </c>
      <c r="J75" s="77">
        <v>259</v>
      </c>
      <c r="K75" s="77">
        <v>0</v>
      </c>
      <c r="L75" s="77">
        <v>346</v>
      </c>
      <c r="M75" s="77">
        <v>0</v>
      </c>
      <c r="N75" s="77">
        <v>816</v>
      </c>
      <c r="O75" s="77">
        <v>0</v>
      </c>
      <c r="P75" s="47">
        <f t="shared" si="6"/>
        <v>8601</v>
      </c>
      <c r="Q75" s="62">
        <f>P75/P78</f>
        <v>0.12802155275065491</v>
      </c>
    </row>
    <row r="76" spans="1:17" ht="13" x14ac:dyDescent="0.3">
      <c r="A76" s="14" t="s">
        <v>26</v>
      </c>
      <c r="B76" s="77">
        <v>0</v>
      </c>
      <c r="C76" s="77">
        <v>571</v>
      </c>
      <c r="D76" s="77">
        <v>0</v>
      </c>
      <c r="E76" s="77">
        <v>142</v>
      </c>
      <c r="F76" s="77">
        <v>101</v>
      </c>
      <c r="G76" s="77">
        <v>48</v>
      </c>
      <c r="H76" s="77">
        <v>2011</v>
      </c>
      <c r="I76" s="77">
        <v>0</v>
      </c>
      <c r="J76" s="77">
        <v>0</v>
      </c>
      <c r="K76" s="77">
        <v>2392</v>
      </c>
      <c r="L76" s="77">
        <v>400</v>
      </c>
      <c r="M76" s="77">
        <v>240</v>
      </c>
      <c r="N76" s="77">
        <v>0</v>
      </c>
      <c r="O76" s="77">
        <v>916</v>
      </c>
      <c r="P76" s="48">
        <f t="shared" si="6"/>
        <v>6821</v>
      </c>
      <c r="Q76" s="63">
        <f>P76/P78</f>
        <v>0.10152714932126697</v>
      </c>
    </row>
    <row r="77" spans="1:17" ht="13.5" thickBot="1" x14ac:dyDescent="0.35">
      <c r="A77" s="14" t="s">
        <v>27</v>
      </c>
      <c r="B77" s="77">
        <v>0</v>
      </c>
      <c r="C77" s="77">
        <v>0</v>
      </c>
      <c r="D77" s="77">
        <v>0</v>
      </c>
      <c r="E77" s="77">
        <v>31</v>
      </c>
      <c r="F77" s="77">
        <v>0</v>
      </c>
      <c r="G77" s="77">
        <v>0</v>
      </c>
      <c r="H77" s="77">
        <v>8313</v>
      </c>
      <c r="I77" s="77">
        <v>0</v>
      </c>
      <c r="J77" s="77">
        <v>0</v>
      </c>
      <c r="K77" s="77">
        <v>1806</v>
      </c>
      <c r="L77" s="77">
        <v>276</v>
      </c>
      <c r="M77" s="77">
        <v>0</v>
      </c>
      <c r="N77" s="77">
        <v>0</v>
      </c>
      <c r="O77" s="77">
        <v>0</v>
      </c>
      <c r="P77" s="49">
        <f t="shared" si="6"/>
        <v>10426</v>
      </c>
      <c r="Q77" s="64">
        <f>P77/P78</f>
        <v>0.15518575851393188</v>
      </c>
    </row>
    <row r="78" spans="1:17" ht="13" thickTop="1" x14ac:dyDescent="0.25">
      <c r="A78" s="15" t="s">
        <v>28</v>
      </c>
      <c r="B78" s="77">
        <v>358</v>
      </c>
      <c r="C78" s="77">
        <v>1150</v>
      </c>
      <c r="D78" s="77">
        <v>802</v>
      </c>
      <c r="E78" s="77">
        <v>482</v>
      </c>
      <c r="F78" s="77">
        <v>327</v>
      </c>
      <c r="G78" s="77">
        <v>101</v>
      </c>
      <c r="H78" s="77">
        <v>44152</v>
      </c>
      <c r="I78" s="77">
        <v>1725</v>
      </c>
      <c r="J78" s="77">
        <v>710</v>
      </c>
      <c r="K78" s="77">
        <v>9702</v>
      </c>
      <c r="L78" s="77">
        <v>3350</v>
      </c>
      <c r="M78" s="77">
        <v>515</v>
      </c>
      <c r="N78" s="77">
        <v>1906</v>
      </c>
      <c r="O78" s="77">
        <v>1904</v>
      </c>
      <c r="P78" s="50">
        <f t="shared" si="6"/>
        <v>67184</v>
      </c>
      <c r="Q78" s="65">
        <f>SUM(Q74:Q77)</f>
        <v>1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14</v>
      </c>
      <c r="H79" s="51">
        <v>42</v>
      </c>
      <c r="I79" s="51">
        <v>10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52">
        <f t="shared" si="6"/>
        <v>86</v>
      </c>
      <c r="Q79" s="66"/>
    </row>
    <row r="80" spans="1:17" x14ac:dyDescent="0.25">
      <c r="A80" s="17" t="s">
        <v>30</v>
      </c>
      <c r="B80" s="18" t="s">
        <v>31</v>
      </c>
      <c r="C80" s="19">
        <v>130</v>
      </c>
      <c r="D80" s="19" t="s">
        <v>32</v>
      </c>
      <c r="E80" s="19">
        <v>1369</v>
      </c>
      <c r="F80" s="19" t="s">
        <v>33</v>
      </c>
      <c r="G80" s="19">
        <v>100</v>
      </c>
      <c r="H80" s="19" t="s">
        <v>34</v>
      </c>
      <c r="I80" s="19">
        <v>145</v>
      </c>
      <c r="J80" s="19" t="s">
        <v>35</v>
      </c>
      <c r="K80" s="19"/>
      <c r="L80" s="19">
        <v>30</v>
      </c>
      <c r="M80" s="19" t="s">
        <v>36</v>
      </c>
      <c r="N80" s="18"/>
      <c r="O80" s="18">
        <v>120</v>
      </c>
      <c r="P80" s="19">
        <f>C80+C81+E80+G80+I80+L80+O80+O81</f>
        <v>1957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63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f>P78+P79+P80</f>
        <v>69227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69155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f>P82-P83</f>
        <v>72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  <mergeCell ref="A45:Q45"/>
    <mergeCell ref="A46:Q46"/>
    <mergeCell ref="A66:Q66"/>
    <mergeCell ref="A67:Q67"/>
    <mergeCell ref="A68:Q68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082AD-A80D-478C-8F34-4EF7B605D49D}">
  <dimension ref="A1:Q87"/>
  <sheetViews>
    <sheetView zoomScale="70" zoomScaleNormal="70" zoomScaleSheetLayoutView="85" workbookViewId="0">
      <pane xSplit="1" topLeftCell="B1" activePane="topRight" state="frozen"/>
      <selection activeCell="L34" sqref="L34"/>
      <selection pane="topRight" activeCell="P18" sqref="P18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9.75" customWidth="1"/>
    <col min="6" max="6" width="10.25" customWidth="1"/>
    <col min="17" max="17" width="9.832031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279</v>
      </c>
      <c r="C9" s="77">
        <v>579</v>
      </c>
      <c r="D9" s="77">
        <v>563</v>
      </c>
      <c r="E9" s="77">
        <v>249</v>
      </c>
      <c r="F9" s="77">
        <v>226</v>
      </c>
      <c r="G9" s="77">
        <v>53</v>
      </c>
      <c r="H9" s="77">
        <v>27886</v>
      </c>
      <c r="I9" s="77">
        <v>865</v>
      </c>
      <c r="J9" s="77">
        <v>451</v>
      </c>
      <c r="K9" s="77">
        <v>5504</v>
      </c>
      <c r="L9" s="77">
        <v>2328</v>
      </c>
      <c r="M9" s="77">
        <v>275</v>
      </c>
      <c r="N9" s="77">
        <v>1090</v>
      </c>
      <c r="O9" s="77">
        <v>988</v>
      </c>
      <c r="P9" s="47">
        <f t="shared" ref="P9:P14" si="0">SUM(B9:O9)</f>
        <v>41336</v>
      </c>
      <c r="Q9" s="62">
        <f>P9/P13</f>
        <v>0.61526553941414619</v>
      </c>
    </row>
    <row r="10" spans="1:17" ht="13" x14ac:dyDescent="0.3">
      <c r="A10" s="14" t="s">
        <v>25</v>
      </c>
      <c r="B10" s="77">
        <v>79</v>
      </c>
      <c r="C10" s="77">
        <v>0</v>
      </c>
      <c r="D10" s="77">
        <v>239</v>
      </c>
      <c r="E10" s="77">
        <v>60</v>
      </c>
      <c r="F10" s="77">
        <v>0</v>
      </c>
      <c r="G10" s="77">
        <v>0</v>
      </c>
      <c r="H10" s="77">
        <v>5942</v>
      </c>
      <c r="I10" s="77">
        <v>860</v>
      </c>
      <c r="J10" s="77">
        <v>259</v>
      </c>
      <c r="K10" s="77">
        <v>0</v>
      </c>
      <c r="L10" s="77">
        <v>346</v>
      </c>
      <c r="M10" s="77">
        <v>0</v>
      </c>
      <c r="N10" s="77">
        <v>816</v>
      </c>
      <c r="O10" s="77">
        <v>0</v>
      </c>
      <c r="P10" s="47">
        <f t="shared" si="0"/>
        <v>8601</v>
      </c>
      <c r="Q10" s="62">
        <f>P10/P13</f>
        <v>0.12802155275065491</v>
      </c>
    </row>
    <row r="11" spans="1:17" ht="13" x14ac:dyDescent="0.3">
      <c r="A11" s="14" t="s">
        <v>26</v>
      </c>
      <c r="B11" s="77">
        <v>0</v>
      </c>
      <c r="C11" s="77">
        <v>571</v>
      </c>
      <c r="D11" s="77">
        <v>0</v>
      </c>
      <c r="E11" s="77">
        <v>142</v>
      </c>
      <c r="F11" s="77">
        <v>101</v>
      </c>
      <c r="G11" s="77">
        <v>48</v>
      </c>
      <c r="H11" s="77">
        <v>2011</v>
      </c>
      <c r="I11" s="77">
        <v>0</v>
      </c>
      <c r="J11" s="77">
        <v>0</v>
      </c>
      <c r="K11" s="77">
        <v>2392</v>
      </c>
      <c r="L11" s="77">
        <v>400</v>
      </c>
      <c r="M11" s="77">
        <v>240</v>
      </c>
      <c r="N11" s="77">
        <v>0</v>
      </c>
      <c r="O11" s="77">
        <v>916</v>
      </c>
      <c r="P11" s="48">
        <f t="shared" si="0"/>
        <v>6821</v>
      </c>
      <c r="Q11" s="63">
        <f>P11/P13</f>
        <v>0.10152714932126697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31</v>
      </c>
      <c r="F12" s="77">
        <v>0</v>
      </c>
      <c r="G12" s="77">
        <v>0</v>
      </c>
      <c r="H12" s="77">
        <v>8313</v>
      </c>
      <c r="I12" s="77">
        <v>0</v>
      </c>
      <c r="J12" s="77">
        <v>0</v>
      </c>
      <c r="K12" s="77">
        <v>1806</v>
      </c>
      <c r="L12" s="77">
        <v>276</v>
      </c>
      <c r="M12" s="77">
        <v>0</v>
      </c>
      <c r="N12" s="77">
        <v>0</v>
      </c>
      <c r="O12" s="77">
        <v>0</v>
      </c>
      <c r="P12" s="49">
        <f t="shared" si="0"/>
        <v>10426</v>
      </c>
      <c r="Q12" s="64">
        <f>P12/P13</f>
        <v>0.15518575851393188</v>
      </c>
    </row>
    <row r="13" spans="1:17" ht="13" thickTop="1" x14ac:dyDescent="0.25">
      <c r="A13" s="15" t="s">
        <v>28</v>
      </c>
      <c r="B13" s="77">
        <v>358</v>
      </c>
      <c r="C13" s="77">
        <v>1150</v>
      </c>
      <c r="D13" s="77">
        <v>802</v>
      </c>
      <c r="E13" s="77">
        <v>482</v>
      </c>
      <c r="F13" s="77">
        <v>327</v>
      </c>
      <c r="G13" s="77">
        <v>101</v>
      </c>
      <c r="H13" s="77">
        <v>44152</v>
      </c>
      <c r="I13" s="77">
        <v>1725</v>
      </c>
      <c r="J13" s="77">
        <v>710</v>
      </c>
      <c r="K13" s="77">
        <v>9702</v>
      </c>
      <c r="L13" s="77">
        <v>3350</v>
      </c>
      <c r="M13" s="77">
        <v>515</v>
      </c>
      <c r="N13" s="77">
        <v>1906</v>
      </c>
      <c r="O13" s="77">
        <v>1904</v>
      </c>
      <c r="P13" s="50">
        <f t="shared" si="0"/>
        <v>67184</v>
      </c>
      <c r="Q13" s="65">
        <f>SUM(Q9:Q12)</f>
        <v>1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14</v>
      </c>
      <c r="H14" s="51">
        <v>42</v>
      </c>
      <c r="I14" s="51">
        <v>10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52">
        <f t="shared" si="0"/>
        <v>86</v>
      </c>
      <c r="Q14" s="66"/>
    </row>
    <row r="15" spans="1:17" x14ac:dyDescent="0.25">
      <c r="A15" s="17" t="s">
        <v>30</v>
      </c>
      <c r="B15" s="18" t="s">
        <v>31</v>
      </c>
      <c r="C15" s="19">
        <v>130</v>
      </c>
      <c r="D15" s="19" t="s">
        <v>32</v>
      </c>
      <c r="E15" s="19">
        <v>1369</v>
      </c>
      <c r="F15" s="19" t="s">
        <v>33</v>
      </c>
      <c r="G15" s="19">
        <v>100</v>
      </c>
      <c r="H15" s="19" t="s">
        <v>34</v>
      </c>
      <c r="I15" s="19">
        <v>145</v>
      </c>
      <c r="J15" s="19" t="s">
        <v>35</v>
      </c>
      <c r="K15" s="19"/>
      <c r="L15" s="19">
        <v>30</v>
      </c>
      <c r="M15" s="19" t="s">
        <v>36</v>
      </c>
      <c r="N15" s="18"/>
      <c r="O15" s="18">
        <v>120</v>
      </c>
      <c r="P15" s="19">
        <f>C15+C16+E15+G15+I15+L15+O15+O16</f>
        <v>1957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63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69227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69155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72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9" t="s">
        <v>45</v>
      </c>
      <c r="D29" s="140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3" t="s">
        <v>54</v>
      </c>
      <c r="D30" s="135" t="s">
        <v>55</v>
      </c>
      <c r="E30" s="78">
        <f>E10+L10+H10</f>
        <v>6348</v>
      </c>
      <c r="F30" s="78">
        <f>E12+L12+H12</f>
        <v>8620</v>
      </c>
      <c r="G30" s="78">
        <f>E11+L11+H11</f>
        <v>2553</v>
      </c>
      <c r="H30" s="78">
        <f>SUM(E30:G31)</f>
        <v>17521</v>
      </c>
      <c r="I30" s="79">
        <f>(H30/H36)</f>
        <v>0.6778474156607861</v>
      </c>
      <c r="J30" s="78">
        <f>E9+L9+H9</f>
        <v>30463</v>
      </c>
      <c r="K30" s="79">
        <f>J30/J36</f>
        <v>0.73696051867621448</v>
      </c>
      <c r="L30" s="80">
        <f>SUM(H30+J30)</f>
        <v>47984</v>
      </c>
      <c r="M30" s="100">
        <f>L30/L36</f>
        <v>0.71421767087401766</v>
      </c>
      <c r="P30" s="11"/>
      <c r="Q30" s="11"/>
    </row>
    <row r="31" spans="1:17" ht="33.75" customHeight="1" x14ac:dyDescent="0.25">
      <c r="C31" s="134"/>
      <c r="D31" s="136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3" t="s">
        <v>56</v>
      </c>
      <c r="D32" s="135" t="s">
        <v>57</v>
      </c>
      <c r="E32" s="78">
        <f>B10+D10+I10+J10+N10</f>
        <v>2253</v>
      </c>
      <c r="F32" s="78" t="s">
        <v>58</v>
      </c>
      <c r="G32" s="78" t="s">
        <v>58</v>
      </c>
      <c r="H32" s="78">
        <f>SUM(E32:G33)</f>
        <v>2253</v>
      </c>
      <c r="I32" s="85">
        <f>H32/H36</f>
        <v>8.716341689879295E-2</v>
      </c>
      <c r="J32" s="78">
        <f>B9+D9+I9+J9+N9</f>
        <v>3248</v>
      </c>
      <c r="K32" s="85">
        <f>J32/J36</f>
        <v>7.8575575769305211E-2</v>
      </c>
      <c r="L32" s="80">
        <f>SUM(H32+J32)</f>
        <v>5501</v>
      </c>
      <c r="M32" s="99">
        <f>L32/L36</f>
        <v>8.1879614193855685E-2</v>
      </c>
      <c r="P32" s="11"/>
      <c r="Q32" s="11"/>
    </row>
    <row r="33" spans="1:17" ht="54.75" customHeight="1" x14ac:dyDescent="0.25">
      <c r="C33" s="134"/>
      <c r="D33" s="136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3" t="s">
        <v>59</v>
      </c>
      <c r="D34" s="135" t="s">
        <v>60</v>
      </c>
      <c r="E34" s="78" t="s">
        <v>58</v>
      </c>
      <c r="F34" s="78">
        <f>K12+M12+C12+F12+G12+O12</f>
        <v>1806</v>
      </c>
      <c r="G34" s="78">
        <f>K11+M11+C11+F11+G11+O11</f>
        <v>4268</v>
      </c>
      <c r="H34" s="78">
        <f>SUM(E34:G35)</f>
        <v>6074</v>
      </c>
      <c r="I34" s="85">
        <f>H34/H36</f>
        <v>0.23498916744042092</v>
      </c>
      <c r="J34" s="78">
        <f>K9+M9+C9+F9+G9+O9</f>
        <v>7625</v>
      </c>
      <c r="K34" s="85">
        <f>J34/J36</f>
        <v>0.18446390555448036</v>
      </c>
      <c r="L34" s="80">
        <f>SUM(H34+J34)</f>
        <v>13699</v>
      </c>
      <c r="M34" s="99">
        <f>L34/L36</f>
        <v>0.20390271493212669</v>
      </c>
      <c r="P34" s="11"/>
      <c r="Q34" s="11"/>
    </row>
    <row r="35" spans="1:17" ht="100.5" customHeight="1" thickBot="1" x14ac:dyDescent="0.3">
      <c r="C35" s="134"/>
      <c r="D35" s="137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8601</v>
      </c>
      <c r="F36" s="94">
        <f>SUM(F30:F35)</f>
        <v>10426</v>
      </c>
      <c r="G36" s="94">
        <f>SUM(G30:G35)</f>
        <v>6821</v>
      </c>
      <c r="H36" s="94">
        <f>SUM(E36:G36)</f>
        <v>25848</v>
      </c>
      <c r="I36" s="95">
        <f>SUM(I30:I35)</f>
        <v>1</v>
      </c>
      <c r="J36" s="94">
        <f>SUM(J30:J35)</f>
        <v>41336</v>
      </c>
      <c r="K36" s="96">
        <f>SUM(K30:K35)</f>
        <v>1</v>
      </c>
      <c r="L36" s="97">
        <f>SUM(L30:L35)</f>
        <v>67184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November 1, 2023 to December 1, 2023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0</v>
      </c>
      <c r="C53" s="28">
        <f t="shared" si="1"/>
        <v>-3.4423407917383822E-3</v>
      </c>
      <c r="D53" s="28">
        <f t="shared" si="1"/>
        <v>-1.7730496453900709E-3</v>
      </c>
      <c r="E53" s="28">
        <f t="shared" si="1"/>
        <v>-4.0000000000000001E-3</v>
      </c>
      <c r="F53" s="28">
        <f t="shared" si="1"/>
        <v>-8.771929824561403E-3</v>
      </c>
      <c r="G53" s="28">
        <f t="shared" si="1"/>
        <v>1.9230769230769232E-2</v>
      </c>
      <c r="H53" s="28">
        <f t="shared" si="1"/>
        <v>3.8518305194571441E-3</v>
      </c>
      <c r="I53" s="28">
        <f t="shared" si="1"/>
        <v>5.8139534883720929E-3</v>
      </c>
      <c r="J53" s="28">
        <f t="shared" si="1"/>
        <v>-6.6079295154185024E-3</v>
      </c>
      <c r="K53" s="28">
        <f t="shared" si="1"/>
        <v>0</v>
      </c>
      <c r="L53" s="28">
        <f t="shared" si="1"/>
        <v>7.7922077922077922E-3</v>
      </c>
      <c r="M53" s="28">
        <f t="shared" si="1"/>
        <v>3.6496350364963502E-3</v>
      </c>
      <c r="N53" s="28">
        <f t="shared" si="1"/>
        <v>2.7598896044158236E-3</v>
      </c>
      <c r="O53" s="29">
        <f t="shared" si="1"/>
        <v>1.1258955987717503E-2</v>
      </c>
      <c r="P53" s="73">
        <f t="shared" si="1"/>
        <v>3.3253234301803443E-3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5.2816901408450703E-3</v>
      </c>
      <c r="D54" s="28">
        <f t="shared" si="2"/>
        <v>0</v>
      </c>
      <c r="E54" s="28">
        <f t="shared" si="2"/>
        <v>-6.993006993006993E-3</v>
      </c>
      <c r="F54" s="28">
        <f t="shared" si="2"/>
        <v>-4.716981132075472E-2</v>
      </c>
      <c r="G54" s="28">
        <f t="shared" si="2"/>
        <v>4.3478260869565216E-2</v>
      </c>
      <c r="H54" s="28">
        <f t="shared" si="2"/>
        <v>1.4940239043824701E-3</v>
      </c>
      <c r="I54" s="28">
        <f t="shared" si="2"/>
        <v>0</v>
      </c>
      <c r="J54" s="28">
        <f t="shared" si="2"/>
        <v>0</v>
      </c>
      <c r="K54" s="28">
        <f t="shared" si="2"/>
        <v>-1.6694490818030051E-3</v>
      </c>
      <c r="L54" s="28">
        <f t="shared" si="2"/>
        <v>5.0251256281407036E-3</v>
      </c>
      <c r="M54" s="28">
        <f t="shared" si="2"/>
        <v>-8.2644628099173556E-3</v>
      </c>
      <c r="N54" s="28">
        <f t="shared" si="2"/>
        <v>0</v>
      </c>
      <c r="O54" s="29">
        <f t="shared" si="2"/>
        <v>-3.2644178454842221E-3</v>
      </c>
      <c r="P54" s="73">
        <f t="shared" si="2"/>
        <v>-7.3249340755933195E-4</v>
      </c>
    </row>
    <row r="55" spans="1:17" ht="13" x14ac:dyDescent="0.3">
      <c r="A55" s="14" t="s">
        <v>68</v>
      </c>
      <c r="B55" s="28">
        <f t="shared" ref="B55:P55" si="3">IF(B10= 0,0,(B10-B75)/B75)</f>
        <v>-1.2500000000000001E-2</v>
      </c>
      <c r="C55" s="28">
        <f t="shared" si="3"/>
        <v>0</v>
      </c>
      <c r="D55" s="28">
        <f t="shared" si="3"/>
        <v>-1.2396694214876033E-2</v>
      </c>
      <c r="E55" s="28">
        <f t="shared" si="3"/>
        <v>-3.2258064516129031E-2</v>
      </c>
      <c r="F55" s="28">
        <f t="shared" si="3"/>
        <v>0</v>
      </c>
      <c r="G55" s="28">
        <f t="shared" si="3"/>
        <v>0</v>
      </c>
      <c r="H55" s="28">
        <f t="shared" si="3"/>
        <v>-1.8478078279858894E-3</v>
      </c>
      <c r="I55" s="28">
        <f t="shared" si="3"/>
        <v>-3.4762456546929316E-3</v>
      </c>
      <c r="J55" s="28">
        <f t="shared" si="3"/>
        <v>0</v>
      </c>
      <c r="K55" s="28">
        <f t="shared" si="3"/>
        <v>0</v>
      </c>
      <c r="L55" s="28">
        <f t="shared" si="3"/>
        <v>2.8985507246376812E-3</v>
      </c>
      <c r="M55" s="28">
        <f t="shared" si="3"/>
        <v>0</v>
      </c>
      <c r="N55" s="28">
        <f t="shared" si="3"/>
        <v>9.9009900990099011E-3</v>
      </c>
      <c r="O55" s="29">
        <f t="shared" si="3"/>
        <v>0</v>
      </c>
      <c r="P55" s="73">
        <f t="shared" si="3"/>
        <v>-1.2772875058058523E-3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3.3333333333333333E-2</v>
      </c>
      <c r="F56" s="28">
        <f t="shared" si="4"/>
        <v>0</v>
      </c>
      <c r="G56" s="28">
        <f t="shared" si="4"/>
        <v>0</v>
      </c>
      <c r="H56" s="30">
        <f t="shared" si="4"/>
        <v>-3.117879841707639E-3</v>
      </c>
      <c r="I56" s="30">
        <f t="shared" si="4"/>
        <v>0</v>
      </c>
      <c r="J56" s="30">
        <f t="shared" si="4"/>
        <v>0</v>
      </c>
      <c r="K56" s="30">
        <f t="shared" si="4"/>
        <v>-4.410143329658214E-3</v>
      </c>
      <c r="L56" s="30">
        <f t="shared" si="4"/>
        <v>-1.0752688172043012E-2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-3.4410246606767347E-3</v>
      </c>
    </row>
    <row r="57" spans="1:17" ht="13" thickTop="1" x14ac:dyDescent="0.25">
      <c r="A57" s="15" t="s">
        <v>28</v>
      </c>
      <c r="B57" s="31">
        <f t="shared" ref="B57:P57" si="5">(B13-B78)/B78</f>
        <v>-2.7855153203342618E-3</v>
      </c>
      <c r="C57" s="31">
        <f t="shared" si="5"/>
        <v>8.703220191470844E-4</v>
      </c>
      <c r="D57" s="31">
        <f t="shared" si="5"/>
        <v>-4.9627791563275434E-3</v>
      </c>
      <c r="E57" s="31">
        <f t="shared" si="5"/>
        <v>-6.1855670103092781E-3</v>
      </c>
      <c r="F57" s="31">
        <f t="shared" si="5"/>
        <v>-2.0958083832335328E-2</v>
      </c>
      <c r="G57" s="31">
        <f t="shared" si="5"/>
        <v>3.0612244897959183E-2</v>
      </c>
      <c r="H57" s="31">
        <f t="shared" si="5"/>
        <v>1.6561174255314323E-3</v>
      </c>
      <c r="I57" s="31">
        <f t="shared" si="5"/>
        <v>1.1607661056297156E-3</v>
      </c>
      <c r="J57" s="31">
        <f t="shared" si="5"/>
        <v>-4.2075736325385693E-3</v>
      </c>
      <c r="K57" s="31">
        <f t="shared" si="5"/>
        <v>-1.2353304508956147E-3</v>
      </c>
      <c r="L57" s="31">
        <f t="shared" si="5"/>
        <v>5.4021608643457387E-3</v>
      </c>
      <c r="M57" s="31">
        <f t="shared" si="5"/>
        <v>-1.937984496124031E-3</v>
      </c>
      <c r="N57" s="31">
        <f t="shared" si="5"/>
        <v>5.8047493403693929E-3</v>
      </c>
      <c r="O57" s="69">
        <f t="shared" si="5"/>
        <v>4.2194092827004216E-3</v>
      </c>
      <c r="P57" s="75">
        <f t="shared" si="5"/>
        <v>1.2667848999239929E-3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-6.6666666666666666E-2</v>
      </c>
      <c r="H58" s="32">
        <f>IF(H14=0,0,((H14-H79)/H79))</f>
        <v>0</v>
      </c>
      <c r="I58" s="32">
        <f>IF(I14=0,0,((I14-I79)/I79))</f>
        <v>0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0.125</v>
      </c>
      <c r="O58" s="33">
        <f>IF(O14=0,0,((O14-O79)/O79))</f>
        <v>0.16666666666666666</v>
      </c>
      <c r="P58" s="76">
        <f>IF(P14=0,0,((P14-P79)/P79))</f>
        <v>1.1764705882352941E-2</v>
      </c>
    </row>
    <row r="59" spans="1:17" x14ac:dyDescent="0.25">
      <c r="A59" s="17" t="s">
        <v>30</v>
      </c>
      <c r="B59" s="34" t="s">
        <v>31</v>
      </c>
      <c r="C59" s="54">
        <f>(C15-C80)/C80</f>
        <v>-7.6335877862595417E-3</v>
      </c>
      <c r="D59" s="35" t="s">
        <v>32</v>
      </c>
      <c r="E59" s="54">
        <f>(E15-E80)/E80</f>
        <v>-2.9133284777858705E-3</v>
      </c>
      <c r="F59" s="35" t="s">
        <v>33</v>
      </c>
      <c r="G59" s="54">
        <f>(G15-G80)/G80</f>
        <v>-4.7619047619047616E-2</v>
      </c>
      <c r="H59" s="35" t="s">
        <v>34</v>
      </c>
      <c r="I59" s="54">
        <f>(I15-I80)/I80</f>
        <v>-6.8493150684931503E-3</v>
      </c>
      <c r="J59" s="35" t="s">
        <v>35</v>
      </c>
      <c r="K59" s="35"/>
      <c r="L59" s="54">
        <f>(L15-L80)/L80</f>
        <v>-3.2258064516129031E-2</v>
      </c>
      <c r="M59" s="35" t="s">
        <v>36</v>
      </c>
      <c r="N59" s="55">
        <f>(O15-O80)/O80</f>
        <v>-1.6393442622950821E-2</v>
      </c>
      <c r="P59" s="54">
        <f>(P15-P80)/P80</f>
        <v>-7.102993404363267E-3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0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1.0411394693080761E-3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279</v>
      </c>
      <c r="C74" s="77">
        <v>581</v>
      </c>
      <c r="D74" s="77">
        <v>564</v>
      </c>
      <c r="E74" s="77">
        <v>250</v>
      </c>
      <c r="F74" s="77">
        <v>228</v>
      </c>
      <c r="G74" s="77">
        <v>52</v>
      </c>
      <c r="H74" s="77">
        <v>27779</v>
      </c>
      <c r="I74" s="77">
        <v>860</v>
      </c>
      <c r="J74" s="77">
        <v>454</v>
      </c>
      <c r="K74" s="77">
        <v>5504</v>
      </c>
      <c r="L74" s="77">
        <v>2310</v>
      </c>
      <c r="M74" s="77">
        <v>274</v>
      </c>
      <c r="N74" s="77">
        <v>1087</v>
      </c>
      <c r="O74" s="77">
        <v>977</v>
      </c>
      <c r="P74" s="47">
        <v>41199</v>
      </c>
      <c r="Q74" s="62">
        <v>0.61400318931727749</v>
      </c>
    </row>
    <row r="75" spans="1:17" ht="13" x14ac:dyDescent="0.3">
      <c r="A75" s="14" t="s">
        <v>25</v>
      </c>
      <c r="B75" s="77">
        <v>80</v>
      </c>
      <c r="C75" s="77">
        <v>0</v>
      </c>
      <c r="D75" s="77">
        <v>242</v>
      </c>
      <c r="E75" s="77">
        <v>62</v>
      </c>
      <c r="F75" s="77">
        <v>0</v>
      </c>
      <c r="G75" s="77">
        <v>0</v>
      </c>
      <c r="H75" s="77">
        <v>5953</v>
      </c>
      <c r="I75" s="77">
        <v>863</v>
      </c>
      <c r="J75" s="77">
        <v>259</v>
      </c>
      <c r="K75" s="77">
        <v>0</v>
      </c>
      <c r="L75" s="77">
        <v>345</v>
      </c>
      <c r="M75" s="77">
        <v>0</v>
      </c>
      <c r="N75" s="77">
        <v>808</v>
      </c>
      <c r="O75" s="77">
        <v>0</v>
      </c>
      <c r="P75" s="47">
        <v>8612</v>
      </c>
      <c r="Q75" s="62">
        <v>0.12834766538994619</v>
      </c>
    </row>
    <row r="76" spans="1:17" ht="13" x14ac:dyDescent="0.3">
      <c r="A76" s="14" t="s">
        <v>26</v>
      </c>
      <c r="B76" s="77">
        <v>0</v>
      </c>
      <c r="C76" s="77">
        <v>568</v>
      </c>
      <c r="D76" s="77">
        <v>0</v>
      </c>
      <c r="E76" s="77">
        <v>143</v>
      </c>
      <c r="F76" s="77">
        <v>106</v>
      </c>
      <c r="G76" s="77">
        <v>46</v>
      </c>
      <c r="H76" s="77">
        <v>2008</v>
      </c>
      <c r="I76" s="77">
        <v>0</v>
      </c>
      <c r="J76" s="77">
        <v>0</v>
      </c>
      <c r="K76" s="77">
        <v>2396</v>
      </c>
      <c r="L76" s="77">
        <v>398</v>
      </c>
      <c r="M76" s="77">
        <v>242</v>
      </c>
      <c r="N76" s="77">
        <v>0</v>
      </c>
      <c r="O76" s="77">
        <v>919</v>
      </c>
      <c r="P76" s="48">
        <v>6826</v>
      </c>
      <c r="Q76" s="63">
        <v>0.10173027913977854</v>
      </c>
    </row>
    <row r="77" spans="1:17" ht="13.5" thickBot="1" x14ac:dyDescent="0.35">
      <c r="A77" s="14" t="s">
        <v>27</v>
      </c>
      <c r="B77" s="77">
        <v>0</v>
      </c>
      <c r="C77" s="77">
        <v>0</v>
      </c>
      <c r="D77" s="77">
        <v>0</v>
      </c>
      <c r="E77" s="77">
        <v>30</v>
      </c>
      <c r="F77" s="77">
        <v>0</v>
      </c>
      <c r="G77" s="77">
        <v>0</v>
      </c>
      <c r="H77" s="77">
        <v>8339</v>
      </c>
      <c r="I77" s="77">
        <v>0</v>
      </c>
      <c r="J77" s="77">
        <v>0</v>
      </c>
      <c r="K77" s="77">
        <v>1814</v>
      </c>
      <c r="L77" s="77">
        <v>279</v>
      </c>
      <c r="M77" s="77">
        <v>0</v>
      </c>
      <c r="N77" s="77">
        <v>0</v>
      </c>
      <c r="O77" s="77">
        <v>0</v>
      </c>
      <c r="P77" s="49">
        <v>10462</v>
      </c>
      <c r="Q77" s="64">
        <v>0.1559188661529978</v>
      </c>
    </row>
    <row r="78" spans="1:17" ht="13" thickTop="1" x14ac:dyDescent="0.25">
      <c r="A78" s="15" t="s">
        <v>28</v>
      </c>
      <c r="B78" s="77">
        <v>359</v>
      </c>
      <c r="C78" s="77">
        <v>1149</v>
      </c>
      <c r="D78" s="77">
        <v>806</v>
      </c>
      <c r="E78" s="77">
        <v>485</v>
      </c>
      <c r="F78" s="77">
        <v>334</v>
      </c>
      <c r="G78" s="77">
        <v>98</v>
      </c>
      <c r="H78" s="77">
        <v>44079</v>
      </c>
      <c r="I78" s="77">
        <v>1723</v>
      </c>
      <c r="J78" s="77">
        <v>713</v>
      </c>
      <c r="K78" s="77">
        <v>9714</v>
      </c>
      <c r="L78" s="77">
        <v>3332</v>
      </c>
      <c r="M78" s="77">
        <v>516</v>
      </c>
      <c r="N78" s="77">
        <v>1895</v>
      </c>
      <c r="O78" s="77">
        <v>1896</v>
      </c>
      <c r="P78" s="50">
        <v>67099</v>
      </c>
      <c r="Q78" s="65">
        <v>1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15</v>
      </c>
      <c r="H79" s="51">
        <v>42</v>
      </c>
      <c r="I79" s="51">
        <v>10</v>
      </c>
      <c r="J79" s="51">
        <v>0</v>
      </c>
      <c r="K79" s="51">
        <v>0</v>
      </c>
      <c r="L79" s="51">
        <v>2</v>
      </c>
      <c r="M79" s="51">
        <v>0</v>
      </c>
      <c r="N79" s="51">
        <v>8</v>
      </c>
      <c r="O79" s="51">
        <v>6</v>
      </c>
      <c r="P79" s="52">
        <v>85</v>
      </c>
      <c r="Q79" s="66"/>
    </row>
    <row r="80" spans="1:17" x14ac:dyDescent="0.25">
      <c r="A80" s="17" t="s">
        <v>30</v>
      </c>
      <c r="B80" s="18" t="s">
        <v>31</v>
      </c>
      <c r="C80" s="19">
        <v>131</v>
      </c>
      <c r="D80" s="19" t="s">
        <v>32</v>
      </c>
      <c r="E80" s="19">
        <v>1373</v>
      </c>
      <c r="F80" s="19" t="s">
        <v>33</v>
      </c>
      <c r="G80" s="19">
        <v>105</v>
      </c>
      <c r="H80" s="19" t="s">
        <v>34</v>
      </c>
      <c r="I80" s="19">
        <v>146</v>
      </c>
      <c r="J80" s="19" t="s">
        <v>35</v>
      </c>
      <c r="K80" s="19"/>
      <c r="L80" s="19">
        <v>31</v>
      </c>
      <c r="M80" s="19" t="s">
        <v>36</v>
      </c>
      <c r="N80" s="18"/>
      <c r="O80" s="18">
        <v>122</v>
      </c>
      <c r="P80" s="19">
        <v>1971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63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69155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68918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237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5:Q45"/>
    <mergeCell ref="A46:Q46"/>
    <mergeCell ref="A66:Q66"/>
    <mergeCell ref="A67:Q67"/>
    <mergeCell ref="A68:Q68"/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875A-0D9D-4BBB-AE56-2108E5090B9B}">
  <dimension ref="A1:Q87"/>
  <sheetViews>
    <sheetView zoomScale="70" zoomScaleNormal="70" zoomScaleSheetLayoutView="85" workbookViewId="0">
      <pane xSplit="1" topLeftCell="B1" activePane="topRight" state="frozen"/>
      <selection activeCell="L34" sqref="L34"/>
      <selection pane="topRight" activeCell="K86" sqref="K86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9.75" customWidth="1"/>
    <col min="6" max="6" width="10.25" customWidth="1"/>
    <col min="17" max="17" width="9.832031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279</v>
      </c>
      <c r="C9" s="77">
        <v>581</v>
      </c>
      <c r="D9" s="77">
        <v>564</v>
      </c>
      <c r="E9" s="77">
        <v>250</v>
      </c>
      <c r="F9" s="77">
        <v>228</v>
      </c>
      <c r="G9" s="77">
        <v>52</v>
      </c>
      <c r="H9" s="77">
        <v>27779</v>
      </c>
      <c r="I9" s="77">
        <v>860</v>
      </c>
      <c r="J9" s="77">
        <v>454</v>
      </c>
      <c r="K9" s="77">
        <v>5504</v>
      </c>
      <c r="L9" s="77">
        <v>2310</v>
      </c>
      <c r="M9" s="77">
        <v>274</v>
      </c>
      <c r="N9" s="77">
        <v>1087</v>
      </c>
      <c r="O9" s="77">
        <v>977</v>
      </c>
      <c r="P9" s="47">
        <f t="shared" ref="P9:P14" si="0">SUM(B9:O9)</f>
        <v>41199</v>
      </c>
      <c r="Q9" s="62">
        <f>P9/P13</f>
        <v>0.61400318931727749</v>
      </c>
    </row>
    <row r="10" spans="1:17" ht="13" x14ac:dyDescent="0.3">
      <c r="A10" s="14" t="s">
        <v>25</v>
      </c>
      <c r="B10" s="77">
        <v>80</v>
      </c>
      <c r="C10" s="77">
        <v>0</v>
      </c>
      <c r="D10" s="77">
        <v>242</v>
      </c>
      <c r="E10" s="77">
        <v>62</v>
      </c>
      <c r="F10" s="77">
        <v>0</v>
      </c>
      <c r="G10" s="77">
        <v>0</v>
      </c>
      <c r="H10" s="77">
        <v>5953</v>
      </c>
      <c r="I10" s="77">
        <v>863</v>
      </c>
      <c r="J10" s="77">
        <v>259</v>
      </c>
      <c r="K10" s="77">
        <v>0</v>
      </c>
      <c r="L10" s="77">
        <v>345</v>
      </c>
      <c r="M10" s="77">
        <v>0</v>
      </c>
      <c r="N10" s="77">
        <v>808</v>
      </c>
      <c r="O10" s="77">
        <v>0</v>
      </c>
      <c r="P10" s="47">
        <f t="shared" si="0"/>
        <v>8612</v>
      </c>
      <c r="Q10" s="62">
        <f>P10/P13</f>
        <v>0.12834766538994619</v>
      </c>
    </row>
    <row r="11" spans="1:17" ht="13" x14ac:dyDescent="0.3">
      <c r="A11" s="14" t="s">
        <v>26</v>
      </c>
      <c r="B11" s="77">
        <v>0</v>
      </c>
      <c r="C11" s="77">
        <v>568</v>
      </c>
      <c r="D11" s="77">
        <v>0</v>
      </c>
      <c r="E11" s="77">
        <v>143</v>
      </c>
      <c r="F11" s="77">
        <v>106</v>
      </c>
      <c r="G11" s="77">
        <v>46</v>
      </c>
      <c r="H11" s="77">
        <v>2008</v>
      </c>
      <c r="I11" s="77">
        <v>0</v>
      </c>
      <c r="J11" s="77">
        <v>0</v>
      </c>
      <c r="K11" s="77">
        <v>2396</v>
      </c>
      <c r="L11" s="77">
        <v>398</v>
      </c>
      <c r="M11" s="77">
        <v>242</v>
      </c>
      <c r="N11" s="77">
        <v>0</v>
      </c>
      <c r="O11" s="77">
        <v>919</v>
      </c>
      <c r="P11" s="48">
        <f t="shared" si="0"/>
        <v>6826</v>
      </c>
      <c r="Q11" s="63">
        <f>P11/P13</f>
        <v>0.10173027913977854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30</v>
      </c>
      <c r="F12" s="77">
        <v>0</v>
      </c>
      <c r="G12" s="77">
        <v>0</v>
      </c>
      <c r="H12" s="77">
        <v>8339</v>
      </c>
      <c r="I12" s="77">
        <v>0</v>
      </c>
      <c r="J12" s="77">
        <v>0</v>
      </c>
      <c r="K12" s="77">
        <v>1814</v>
      </c>
      <c r="L12" s="77">
        <v>279</v>
      </c>
      <c r="M12" s="77">
        <v>0</v>
      </c>
      <c r="N12" s="77">
        <v>0</v>
      </c>
      <c r="O12" s="77">
        <v>0</v>
      </c>
      <c r="P12" s="49">
        <f t="shared" si="0"/>
        <v>10462</v>
      </c>
      <c r="Q12" s="64">
        <f>P12/P13</f>
        <v>0.1559188661529978</v>
      </c>
    </row>
    <row r="13" spans="1:17" ht="13" thickTop="1" x14ac:dyDescent="0.25">
      <c r="A13" s="15" t="s">
        <v>28</v>
      </c>
      <c r="B13" s="77">
        <v>359</v>
      </c>
      <c r="C13" s="77">
        <v>1149</v>
      </c>
      <c r="D13" s="77">
        <v>806</v>
      </c>
      <c r="E13" s="77">
        <v>485</v>
      </c>
      <c r="F13" s="77">
        <v>334</v>
      </c>
      <c r="G13" s="77">
        <v>98</v>
      </c>
      <c r="H13" s="77">
        <v>44079</v>
      </c>
      <c r="I13" s="77">
        <v>1723</v>
      </c>
      <c r="J13" s="77">
        <v>713</v>
      </c>
      <c r="K13" s="77">
        <v>9714</v>
      </c>
      <c r="L13" s="77">
        <v>3332</v>
      </c>
      <c r="M13" s="77">
        <v>516</v>
      </c>
      <c r="N13" s="77">
        <v>1895</v>
      </c>
      <c r="O13" s="77">
        <v>1896</v>
      </c>
      <c r="P13" s="50">
        <f t="shared" si="0"/>
        <v>67099</v>
      </c>
      <c r="Q13" s="65">
        <f>SUM(Q9:Q12)</f>
        <v>1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15</v>
      </c>
      <c r="H14" s="51">
        <v>42</v>
      </c>
      <c r="I14" s="51">
        <v>10</v>
      </c>
      <c r="J14" s="51">
        <v>0</v>
      </c>
      <c r="K14" s="51">
        <v>0</v>
      </c>
      <c r="L14" s="51">
        <v>2</v>
      </c>
      <c r="M14" s="51">
        <v>0</v>
      </c>
      <c r="N14" s="51">
        <v>8</v>
      </c>
      <c r="O14" s="51">
        <v>6</v>
      </c>
      <c r="P14" s="52">
        <f t="shared" si="0"/>
        <v>85</v>
      </c>
      <c r="Q14" s="66"/>
    </row>
    <row r="15" spans="1:17" x14ac:dyDescent="0.25">
      <c r="A15" s="17" t="s">
        <v>30</v>
      </c>
      <c r="B15" s="18" t="s">
        <v>31</v>
      </c>
      <c r="C15" s="19">
        <v>131</v>
      </c>
      <c r="D15" s="19" t="s">
        <v>32</v>
      </c>
      <c r="E15" s="19">
        <v>1373</v>
      </c>
      <c r="F15" s="19" t="s">
        <v>33</v>
      </c>
      <c r="G15" s="19">
        <v>105</v>
      </c>
      <c r="H15" s="19" t="s">
        <v>34</v>
      </c>
      <c r="I15" s="19">
        <v>146</v>
      </c>
      <c r="J15" s="19" t="s">
        <v>35</v>
      </c>
      <c r="K15" s="19"/>
      <c r="L15" s="19">
        <v>31</v>
      </c>
      <c r="M15" s="19" t="s">
        <v>36</v>
      </c>
      <c r="N15" s="18"/>
      <c r="O15" s="18">
        <v>122</v>
      </c>
      <c r="P15" s="19">
        <f>C15+C16+E15+G15+I15+L15+O15+O16</f>
        <v>1971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63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69155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68918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237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9" t="s">
        <v>45</v>
      </c>
      <c r="D29" s="140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3" t="s">
        <v>54</v>
      </c>
      <c r="D30" s="135" t="s">
        <v>55</v>
      </c>
      <c r="E30" s="78">
        <f>E10+L10+H10</f>
        <v>6360</v>
      </c>
      <c r="F30" s="78">
        <f>E12+L12+H12</f>
        <v>8648</v>
      </c>
      <c r="G30" s="78">
        <f>E11+L11+H11</f>
        <v>2549</v>
      </c>
      <c r="H30" s="78">
        <f>SUM(E30:G31)</f>
        <v>17557</v>
      </c>
      <c r="I30" s="79">
        <f>(H30/H36)</f>
        <v>0.67787644787644785</v>
      </c>
      <c r="J30" s="78">
        <f>E9+L9+H9</f>
        <v>30339</v>
      </c>
      <c r="K30" s="79">
        <f>J30/J36</f>
        <v>0.7364013689652662</v>
      </c>
      <c r="L30" s="80">
        <f>SUM(H30+J30)</f>
        <v>47896</v>
      </c>
      <c r="M30" s="100">
        <f>L30/L36</f>
        <v>0.71381093607952428</v>
      </c>
      <c r="P30" s="11"/>
      <c r="Q30" s="11"/>
    </row>
    <row r="31" spans="1:17" ht="33.75" customHeight="1" x14ac:dyDescent="0.25">
      <c r="C31" s="134"/>
      <c r="D31" s="136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3" t="s">
        <v>56</v>
      </c>
      <c r="D32" s="135" t="s">
        <v>57</v>
      </c>
      <c r="E32" s="78">
        <f>B10+D10+I10+J10+N10</f>
        <v>2252</v>
      </c>
      <c r="F32" s="78" t="s">
        <v>58</v>
      </c>
      <c r="G32" s="78" t="s">
        <v>58</v>
      </c>
      <c r="H32" s="78">
        <f>SUM(E32:G33)</f>
        <v>2252</v>
      </c>
      <c r="I32" s="85">
        <f>H32/H36</f>
        <v>8.6949806949806946E-2</v>
      </c>
      <c r="J32" s="78">
        <f>B9+D9+I9+J9+N9</f>
        <v>3244</v>
      </c>
      <c r="K32" s="85">
        <f>J32/J36</f>
        <v>7.8739775237263041E-2</v>
      </c>
      <c r="L32" s="80">
        <f>SUM(H32+J32)</f>
        <v>5496</v>
      </c>
      <c r="M32" s="99">
        <f>L32/L36</f>
        <v>8.1908821293909001E-2</v>
      </c>
      <c r="P32" s="11"/>
      <c r="Q32" s="11"/>
    </row>
    <row r="33" spans="1:17" ht="54.75" customHeight="1" x14ac:dyDescent="0.25">
      <c r="C33" s="134"/>
      <c r="D33" s="136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3" t="s">
        <v>59</v>
      </c>
      <c r="D34" s="135" t="s">
        <v>60</v>
      </c>
      <c r="E34" s="78" t="s">
        <v>58</v>
      </c>
      <c r="F34" s="78">
        <f>K12+M12+C12+F12+G12+O12</f>
        <v>1814</v>
      </c>
      <c r="G34" s="78">
        <f>K11+M11+C11+F11+G11+O11</f>
        <v>4277</v>
      </c>
      <c r="H34" s="78">
        <f>SUM(E34:G35)</f>
        <v>6091</v>
      </c>
      <c r="I34" s="85">
        <f>H34/H36</f>
        <v>0.23517374517374517</v>
      </c>
      <c r="J34" s="78">
        <f>K9+M9+C9+F9+G9+O9</f>
        <v>7616</v>
      </c>
      <c r="K34" s="85">
        <f>J34/J36</f>
        <v>0.1848588557974708</v>
      </c>
      <c r="L34" s="80">
        <f>SUM(H34+J34)</f>
        <v>13707</v>
      </c>
      <c r="M34" s="99">
        <f>L34/L36</f>
        <v>0.20428024262656672</v>
      </c>
      <c r="P34" s="11"/>
      <c r="Q34" s="11"/>
    </row>
    <row r="35" spans="1:17" ht="100.5" customHeight="1" thickBot="1" x14ac:dyDescent="0.3">
      <c r="C35" s="134"/>
      <c r="D35" s="137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8612</v>
      </c>
      <c r="F36" s="94">
        <f>SUM(F30:F35)</f>
        <v>10462</v>
      </c>
      <c r="G36" s="94">
        <f>SUM(G30:G35)</f>
        <v>6826</v>
      </c>
      <c r="H36" s="94">
        <f>SUM(E36:G36)</f>
        <v>25900</v>
      </c>
      <c r="I36" s="95">
        <f>SUM(I30:I35)</f>
        <v>1</v>
      </c>
      <c r="J36" s="94">
        <f>SUM(J30:J35)</f>
        <v>41199</v>
      </c>
      <c r="K36" s="96">
        <f>SUM(K30:K35)</f>
        <v>1</v>
      </c>
      <c r="L36" s="97">
        <f>SUM(L30:L35)</f>
        <v>67099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October 1, 2023 to November 1, 2023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1.4545454545454545E-2</v>
      </c>
      <c r="C53" s="28">
        <f t="shared" si="1"/>
        <v>5.1903114186851208E-3</v>
      </c>
      <c r="D53" s="28">
        <f t="shared" si="1"/>
        <v>-5.2910052910052907E-3</v>
      </c>
      <c r="E53" s="28">
        <f t="shared" si="1"/>
        <v>-7.9365079365079361E-3</v>
      </c>
      <c r="F53" s="28">
        <f t="shared" si="1"/>
        <v>8.8495575221238937E-3</v>
      </c>
      <c r="G53" s="28">
        <f t="shared" si="1"/>
        <v>0</v>
      </c>
      <c r="H53" s="28">
        <f t="shared" si="1"/>
        <v>6.0845315272898479E-3</v>
      </c>
      <c r="I53" s="28">
        <f t="shared" si="1"/>
        <v>9.3896713615023476E-3</v>
      </c>
      <c r="J53" s="28">
        <f t="shared" si="1"/>
        <v>2.2075055187637969E-3</v>
      </c>
      <c r="K53" s="28">
        <f t="shared" si="1"/>
        <v>6.0318040577590935E-3</v>
      </c>
      <c r="L53" s="28">
        <f t="shared" si="1"/>
        <v>9.6153846153846159E-3</v>
      </c>
      <c r="M53" s="28">
        <f t="shared" si="1"/>
        <v>7.3529411764705881E-3</v>
      </c>
      <c r="N53" s="28">
        <f t="shared" si="1"/>
        <v>1.2104283054003724E-2</v>
      </c>
      <c r="O53" s="29">
        <f t="shared" si="1"/>
        <v>8.2559339525283791E-3</v>
      </c>
      <c r="P53" s="73">
        <f t="shared" si="1"/>
        <v>6.3263312164142651E-3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-2.4054982817869417E-2</v>
      </c>
      <c r="D54" s="28">
        <f t="shared" si="2"/>
        <v>0</v>
      </c>
      <c r="E54" s="28">
        <f t="shared" si="2"/>
        <v>-3.3783783783783786E-2</v>
      </c>
      <c r="F54" s="28">
        <f t="shared" si="2"/>
        <v>-9.3457943925233638E-3</v>
      </c>
      <c r="G54" s="28">
        <f t="shared" si="2"/>
        <v>4.5454545454545456E-2</v>
      </c>
      <c r="H54" s="28">
        <f t="shared" si="2"/>
        <v>1.996007984031936E-3</v>
      </c>
      <c r="I54" s="28">
        <f t="shared" si="2"/>
        <v>0</v>
      </c>
      <c r="J54" s="28">
        <f t="shared" si="2"/>
        <v>0</v>
      </c>
      <c r="K54" s="28">
        <f t="shared" si="2"/>
        <v>8.3542188805346695E-4</v>
      </c>
      <c r="L54" s="28">
        <f t="shared" si="2"/>
        <v>-2.5062656641604009E-3</v>
      </c>
      <c r="M54" s="28">
        <f t="shared" si="2"/>
        <v>-2.4193548387096774E-2</v>
      </c>
      <c r="N54" s="28">
        <f t="shared" si="2"/>
        <v>0</v>
      </c>
      <c r="O54" s="29">
        <f t="shared" si="2"/>
        <v>-4.3336944745395447E-3</v>
      </c>
      <c r="P54" s="73">
        <f t="shared" si="2"/>
        <v>-3.3581544751058547E-3</v>
      </c>
    </row>
    <row r="55" spans="1:17" ht="13" x14ac:dyDescent="0.3">
      <c r="A55" s="14" t="s">
        <v>68</v>
      </c>
      <c r="B55" s="28">
        <f t="shared" ref="B55:P55" si="3">IF(B10= 0,0,(B10-B75)/B75)</f>
        <v>3.896103896103896E-2</v>
      </c>
      <c r="C55" s="28">
        <f t="shared" si="3"/>
        <v>0</v>
      </c>
      <c r="D55" s="28">
        <f t="shared" si="3"/>
        <v>0</v>
      </c>
      <c r="E55" s="28">
        <f t="shared" si="3"/>
        <v>-3.125E-2</v>
      </c>
      <c r="F55" s="28">
        <f t="shared" si="3"/>
        <v>0</v>
      </c>
      <c r="G55" s="28">
        <f t="shared" si="3"/>
        <v>0</v>
      </c>
      <c r="H55" s="28">
        <f t="shared" si="3"/>
        <v>3.0328559393428814E-3</v>
      </c>
      <c r="I55" s="28">
        <f t="shared" si="3"/>
        <v>8.1775700934579431E-3</v>
      </c>
      <c r="J55" s="28">
        <f t="shared" si="3"/>
        <v>7.7821011673151752E-3</v>
      </c>
      <c r="K55" s="28">
        <f t="shared" si="3"/>
        <v>0</v>
      </c>
      <c r="L55" s="28">
        <f t="shared" si="3"/>
        <v>0</v>
      </c>
      <c r="M55" s="28">
        <f t="shared" si="3"/>
        <v>0</v>
      </c>
      <c r="N55" s="28">
        <f t="shared" si="3"/>
        <v>-3.6991368680641184E-3</v>
      </c>
      <c r="O55" s="29">
        <f t="shared" si="3"/>
        <v>0</v>
      </c>
      <c r="P55" s="73">
        <f t="shared" si="3"/>
        <v>2.9113776639105625E-3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0</v>
      </c>
      <c r="F56" s="28">
        <f t="shared" si="4"/>
        <v>0</v>
      </c>
      <c r="G56" s="28">
        <f t="shared" si="4"/>
        <v>0</v>
      </c>
      <c r="H56" s="30">
        <f t="shared" si="4"/>
        <v>3.6105427849320013E-3</v>
      </c>
      <c r="I56" s="30">
        <f t="shared" si="4"/>
        <v>0</v>
      </c>
      <c r="J56" s="30">
        <f t="shared" si="4"/>
        <v>0</v>
      </c>
      <c r="K56" s="30">
        <f t="shared" si="4"/>
        <v>-1.7334777898158179E-2</v>
      </c>
      <c r="L56" s="30">
        <f t="shared" si="4"/>
        <v>-1.0638297872340425E-2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-4.7769179325499189E-4</v>
      </c>
    </row>
    <row r="57" spans="1:17" ht="13" thickTop="1" x14ac:dyDescent="0.25">
      <c r="A57" s="15" t="s">
        <v>28</v>
      </c>
      <c r="B57" s="31">
        <f t="shared" ref="B57:P57" si="5">(B13-B78)/B78</f>
        <v>1.9886363636363636E-2</v>
      </c>
      <c r="C57" s="31">
        <f t="shared" si="5"/>
        <v>-9.482758620689655E-3</v>
      </c>
      <c r="D57" s="31">
        <f t="shared" si="5"/>
        <v>-3.708281829419036E-3</v>
      </c>
      <c r="E57" s="31">
        <f t="shared" si="5"/>
        <v>-1.8218623481781375E-2</v>
      </c>
      <c r="F57" s="31">
        <f t="shared" si="5"/>
        <v>3.003003003003003E-3</v>
      </c>
      <c r="G57" s="31">
        <f t="shared" si="5"/>
        <v>2.0833333333333332E-2</v>
      </c>
      <c r="H57" s="31">
        <f t="shared" si="5"/>
        <v>5.0160742378987213E-3</v>
      </c>
      <c r="I57" s="31">
        <f t="shared" si="5"/>
        <v>8.7822014051522242E-3</v>
      </c>
      <c r="J57" s="31">
        <f t="shared" si="5"/>
        <v>4.2253521126760559E-3</v>
      </c>
      <c r="K57" s="31">
        <f t="shared" si="5"/>
        <v>3.0892801977139327E-4</v>
      </c>
      <c r="L57" s="31">
        <f t="shared" si="5"/>
        <v>5.4315027157513579E-3</v>
      </c>
      <c r="M57" s="31">
        <f t="shared" si="5"/>
        <v>-7.6923076923076927E-3</v>
      </c>
      <c r="N57" s="31">
        <f t="shared" si="5"/>
        <v>5.3050397877984082E-3</v>
      </c>
      <c r="O57" s="69">
        <f t="shared" si="5"/>
        <v>2.1141649048625794E-3</v>
      </c>
      <c r="P57" s="75">
        <f t="shared" si="5"/>
        <v>3.8298699938662238E-3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-6.25E-2</v>
      </c>
      <c r="H58" s="32">
        <f>IF(H14=0,0,((H14-H79)/H79))</f>
        <v>-2.3255813953488372E-2</v>
      </c>
      <c r="I58" s="32">
        <f>IF(I14=0,0,((I14-I79)/I79))</f>
        <v>0.1111111111111111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-0.1111111111111111</v>
      </c>
      <c r="O58" s="33">
        <f>IF(O14=0,0,((O14-O79)/O79))</f>
        <v>-0.14285714285714285</v>
      </c>
      <c r="P58" s="76">
        <f>IF(P14=0,0,((P14-P79)/P79))</f>
        <v>-3.4090909090909088E-2</v>
      </c>
    </row>
    <row r="59" spans="1:17" x14ac:dyDescent="0.25">
      <c r="A59" s="17" t="s">
        <v>30</v>
      </c>
      <c r="B59" s="34" t="s">
        <v>31</v>
      </c>
      <c r="C59" s="54">
        <f>(C15-C80)/C80</f>
        <v>-7.575757575757576E-3</v>
      </c>
      <c r="D59" s="35" t="s">
        <v>32</v>
      </c>
      <c r="E59" s="54">
        <f>(E15-E80)/E80</f>
        <v>-1.0806916426512969E-2</v>
      </c>
      <c r="F59" s="35" t="s">
        <v>33</v>
      </c>
      <c r="G59" s="54">
        <f>(G15-G80)/G80</f>
        <v>0</v>
      </c>
      <c r="H59" s="35" t="s">
        <v>34</v>
      </c>
      <c r="I59" s="54">
        <f>(I15-I80)/I80</f>
        <v>6.8965517241379309E-3</v>
      </c>
      <c r="J59" s="35" t="s">
        <v>35</v>
      </c>
      <c r="K59" s="35"/>
      <c r="L59" s="54">
        <f>(L15-L80)/L80</f>
        <v>0</v>
      </c>
      <c r="M59" s="35" t="s">
        <v>36</v>
      </c>
      <c r="N59" s="55">
        <f>(O15-O80)/O80</f>
        <v>-1.6129032258064516E-2</v>
      </c>
      <c r="P59" s="54">
        <f>(P15-P80)/P80</f>
        <v>-8.0523402113739304E-3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1.6129032258064516E-2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3.4388693810035115E-3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74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275</v>
      </c>
      <c r="C74" s="77">
        <v>578</v>
      </c>
      <c r="D74" s="77">
        <v>567</v>
      </c>
      <c r="E74" s="77">
        <v>252</v>
      </c>
      <c r="F74" s="77">
        <v>226</v>
      </c>
      <c r="G74" s="77">
        <v>52</v>
      </c>
      <c r="H74" s="77">
        <v>27611</v>
      </c>
      <c r="I74" s="77">
        <v>852</v>
      </c>
      <c r="J74" s="77">
        <v>453</v>
      </c>
      <c r="K74" s="77">
        <v>5471</v>
      </c>
      <c r="L74" s="77">
        <v>2288</v>
      </c>
      <c r="M74" s="77">
        <v>272</v>
      </c>
      <c r="N74" s="77">
        <v>1074</v>
      </c>
      <c r="O74" s="77">
        <v>969</v>
      </c>
      <c r="P74" s="47">
        <v>40940</v>
      </c>
      <c r="Q74" s="62">
        <v>0.61247999042532497</v>
      </c>
    </row>
    <row r="75" spans="1:17" ht="13" x14ac:dyDescent="0.3">
      <c r="A75" s="14" t="s">
        <v>25</v>
      </c>
      <c r="B75" s="77">
        <v>77</v>
      </c>
      <c r="C75" s="77">
        <v>0</v>
      </c>
      <c r="D75" s="77">
        <v>242</v>
      </c>
      <c r="E75" s="77">
        <v>64</v>
      </c>
      <c r="F75" s="77">
        <v>0</v>
      </c>
      <c r="G75" s="77">
        <v>0</v>
      </c>
      <c r="H75" s="77">
        <v>5935</v>
      </c>
      <c r="I75" s="77">
        <v>856</v>
      </c>
      <c r="J75" s="77">
        <v>257</v>
      </c>
      <c r="K75" s="77">
        <v>0</v>
      </c>
      <c r="L75" s="77">
        <v>345</v>
      </c>
      <c r="M75" s="77">
        <v>0</v>
      </c>
      <c r="N75" s="77">
        <v>811</v>
      </c>
      <c r="O75" s="77">
        <v>0</v>
      </c>
      <c r="P75" s="47">
        <v>8587</v>
      </c>
      <c r="Q75" s="62">
        <v>0.12846520952081744</v>
      </c>
    </row>
    <row r="76" spans="1:17" ht="13" x14ac:dyDescent="0.3">
      <c r="A76" s="14" t="s">
        <v>26</v>
      </c>
      <c r="B76" s="77">
        <v>0</v>
      </c>
      <c r="C76" s="77">
        <v>582</v>
      </c>
      <c r="D76" s="77">
        <v>0</v>
      </c>
      <c r="E76" s="77">
        <v>148</v>
      </c>
      <c r="F76" s="77">
        <v>107</v>
      </c>
      <c r="G76" s="77">
        <v>44</v>
      </c>
      <c r="H76" s="77">
        <v>2004</v>
      </c>
      <c r="I76" s="77">
        <v>0</v>
      </c>
      <c r="J76" s="77">
        <v>0</v>
      </c>
      <c r="K76" s="77">
        <v>2394</v>
      </c>
      <c r="L76" s="77">
        <v>399</v>
      </c>
      <c r="M76" s="77">
        <v>248</v>
      </c>
      <c r="N76" s="77">
        <v>0</v>
      </c>
      <c r="O76" s="77">
        <v>923</v>
      </c>
      <c r="P76" s="48">
        <v>6849</v>
      </c>
      <c r="Q76" s="63">
        <v>0.10246398276558502</v>
      </c>
    </row>
    <row r="77" spans="1:17" ht="13.5" thickBot="1" x14ac:dyDescent="0.35">
      <c r="A77" s="14" t="s">
        <v>27</v>
      </c>
      <c r="B77" s="77">
        <v>0</v>
      </c>
      <c r="C77" s="77">
        <v>0</v>
      </c>
      <c r="D77" s="77">
        <v>0</v>
      </c>
      <c r="E77" s="77">
        <v>30</v>
      </c>
      <c r="F77" s="77">
        <v>0</v>
      </c>
      <c r="G77" s="77">
        <v>0</v>
      </c>
      <c r="H77" s="77">
        <v>8309</v>
      </c>
      <c r="I77" s="77">
        <v>0</v>
      </c>
      <c r="J77" s="77">
        <v>0</v>
      </c>
      <c r="K77" s="77">
        <v>1846</v>
      </c>
      <c r="L77" s="77">
        <v>282</v>
      </c>
      <c r="M77" s="77">
        <v>0</v>
      </c>
      <c r="N77" s="77">
        <v>0</v>
      </c>
      <c r="O77" s="77">
        <v>0</v>
      </c>
      <c r="P77" s="49">
        <v>10467</v>
      </c>
      <c r="Q77" s="64">
        <v>0.15659081728827251</v>
      </c>
    </row>
    <row r="78" spans="1:17" ht="13" thickTop="1" x14ac:dyDescent="0.25">
      <c r="A78" s="15" t="s">
        <v>28</v>
      </c>
      <c r="B78" s="77">
        <v>352</v>
      </c>
      <c r="C78" s="77">
        <v>1160</v>
      </c>
      <c r="D78" s="77">
        <v>809</v>
      </c>
      <c r="E78" s="77">
        <v>494</v>
      </c>
      <c r="F78" s="77">
        <v>333</v>
      </c>
      <c r="G78" s="77">
        <v>96</v>
      </c>
      <c r="H78" s="77">
        <v>43859</v>
      </c>
      <c r="I78" s="77">
        <v>1708</v>
      </c>
      <c r="J78" s="77">
        <v>710</v>
      </c>
      <c r="K78" s="77">
        <v>9711</v>
      </c>
      <c r="L78" s="77">
        <v>3314</v>
      </c>
      <c r="M78" s="77">
        <v>520</v>
      </c>
      <c r="N78" s="77">
        <v>1885</v>
      </c>
      <c r="O78" s="77">
        <v>1892</v>
      </c>
      <c r="P78" s="50">
        <v>66843</v>
      </c>
      <c r="Q78" s="65">
        <v>0.99999999999999989</v>
      </c>
    </row>
    <row r="79" spans="1:17" ht="13.5" thickBot="1" x14ac:dyDescent="0.35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43</v>
      </c>
      <c r="I79" s="51">
        <v>9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52">
        <v>88</v>
      </c>
      <c r="Q79" s="66"/>
    </row>
    <row r="80" spans="1:17" x14ac:dyDescent="0.25">
      <c r="A80" s="17" t="s">
        <v>30</v>
      </c>
      <c r="B80" s="18" t="s">
        <v>31</v>
      </c>
      <c r="C80" s="19">
        <v>132</v>
      </c>
      <c r="D80" s="19" t="s">
        <v>32</v>
      </c>
      <c r="E80" s="19">
        <v>1388</v>
      </c>
      <c r="F80" s="19" t="s">
        <v>33</v>
      </c>
      <c r="G80" s="19">
        <v>105</v>
      </c>
      <c r="H80" s="19" t="s">
        <v>34</v>
      </c>
      <c r="I80" s="19">
        <v>145</v>
      </c>
      <c r="J80" s="19" t="s">
        <v>35</v>
      </c>
      <c r="K80" s="19"/>
      <c r="L80" s="19">
        <v>31</v>
      </c>
      <c r="M80" s="19" t="s">
        <v>36</v>
      </c>
      <c r="N80" s="18"/>
      <c r="O80" s="18">
        <v>124</v>
      </c>
      <c r="P80" s="19">
        <v>1987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62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68918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68976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-58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  <mergeCell ref="A45:Q45"/>
    <mergeCell ref="A46:Q46"/>
    <mergeCell ref="A66:Q66"/>
    <mergeCell ref="A67:Q67"/>
    <mergeCell ref="A68:Q68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9FBF0-4811-4CA3-81ED-5DCA92DF2F7C}">
  <dimension ref="A1:Q87"/>
  <sheetViews>
    <sheetView zoomScale="70" zoomScaleNormal="70" zoomScaleSheetLayoutView="85" workbookViewId="0">
      <pane xSplit="1" topLeftCell="B1" activePane="topRight" state="frozen"/>
      <selection activeCell="L34" sqref="L34"/>
      <selection pane="topRight" activeCell="A66" sqref="A66:Q66"/>
    </sheetView>
  </sheetViews>
  <sheetFormatPr defaultRowHeight="12.5" x14ac:dyDescent="0.25"/>
  <cols>
    <col min="1" max="1" width="23.08203125" customWidth="1"/>
    <col min="3" max="3" width="9.9140625" customWidth="1"/>
    <col min="4" max="4" width="9.75" bestFit="1" customWidth="1"/>
    <col min="5" max="5" width="9.75" customWidth="1"/>
    <col min="6" max="6" width="10.25" customWidth="1"/>
    <col min="17" max="17" width="9.83203125" bestFit="1" customWidth="1"/>
  </cols>
  <sheetData>
    <row r="1" spans="1:17" ht="20" x14ac:dyDescent="0.4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7.5" x14ac:dyDescent="0.35">
      <c r="A2" s="132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5" x14ac:dyDescent="0.3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0" x14ac:dyDescent="0.6">
      <c r="A4" s="1"/>
      <c r="B4" s="2"/>
      <c r="C4" s="2"/>
      <c r="D4" s="1"/>
      <c r="E4" s="2"/>
      <c r="F4" s="3"/>
      <c r="G4" s="3"/>
      <c r="H4" s="3"/>
      <c r="I4" s="3"/>
      <c r="J4" s="3"/>
      <c r="K4" s="3"/>
      <c r="L4" s="3"/>
      <c r="M4" s="2"/>
      <c r="N4" s="2"/>
      <c r="O4" s="2"/>
      <c r="P4" s="1"/>
      <c r="Q4" s="1"/>
    </row>
    <row r="5" spans="1:17" ht="25.5" thickBot="1" x14ac:dyDescent="0.55000000000000004">
      <c r="A5" s="1"/>
      <c r="B5" s="4" t="s">
        <v>3</v>
      </c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7" ht="15.5" x14ac:dyDescent="0.35">
      <c r="A6" s="6"/>
      <c r="B6" s="8">
        <v>1</v>
      </c>
      <c r="C6" s="8">
        <v>3</v>
      </c>
      <c r="D6" s="8">
        <v>5</v>
      </c>
      <c r="E6" s="8">
        <v>7</v>
      </c>
      <c r="F6" s="67" t="s">
        <v>4</v>
      </c>
      <c r="G6" s="8">
        <v>29</v>
      </c>
      <c r="H6" s="8">
        <v>13</v>
      </c>
      <c r="I6" s="8">
        <v>15</v>
      </c>
      <c r="J6" s="8">
        <v>17</v>
      </c>
      <c r="K6" s="8">
        <v>19</v>
      </c>
      <c r="L6" s="8">
        <v>21</v>
      </c>
      <c r="M6" s="8">
        <v>23</v>
      </c>
      <c r="N6" s="8">
        <v>25</v>
      </c>
      <c r="O6" s="9">
        <v>27</v>
      </c>
      <c r="P6" s="58" t="s">
        <v>5</v>
      </c>
      <c r="Q6" s="59" t="s">
        <v>6</v>
      </c>
    </row>
    <row r="7" spans="1:17" ht="41" x14ac:dyDescent="0.3">
      <c r="A7" s="7"/>
      <c r="B7" s="8" t="s">
        <v>7</v>
      </c>
      <c r="C7" s="9" t="s">
        <v>8</v>
      </c>
      <c r="D7" s="9" t="s">
        <v>9</v>
      </c>
      <c r="E7" s="9" t="s">
        <v>10</v>
      </c>
      <c r="F7" s="57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  <c r="Q7" s="60" t="s">
        <v>22</v>
      </c>
    </row>
    <row r="8" spans="1:17" ht="18" x14ac:dyDescent="0.4">
      <c r="A8" s="12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61"/>
    </row>
    <row r="9" spans="1:17" ht="13" x14ac:dyDescent="0.3">
      <c r="A9" s="13" t="s">
        <v>24</v>
      </c>
      <c r="B9" s="77">
        <v>275</v>
      </c>
      <c r="C9" s="77">
        <v>578</v>
      </c>
      <c r="D9" s="77">
        <v>567</v>
      </c>
      <c r="E9" s="77">
        <v>252</v>
      </c>
      <c r="F9" s="77">
        <v>226</v>
      </c>
      <c r="G9" s="77">
        <v>52</v>
      </c>
      <c r="H9" s="77">
        <v>27611</v>
      </c>
      <c r="I9" s="77">
        <v>852</v>
      </c>
      <c r="J9" s="77">
        <v>453</v>
      </c>
      <c r="K9" s="77">
        <v>5471</v>
      </c>
      <c r="L9" s="77">
        <v>2288</v>
      </c>
      <c r="M9" s="77">
        <v>272</v>
      </c>
      <c r="N9" s="77">
        <v>1074</v>
      </c>
      <c r="O9" s="77">
        <v>969</v>
      </c>
      <c r="P9" s="47">
        <f t="shared" ref="P9:P14" si="0">SUM(B9:O9)</f>
        <v>40940</v>
      </c>
      <c r="Q9" s="62">
        <f>P9/P13</f>
        <v>0.61247999042532497</v>
      </c>
    </row>
    <row r="10" spans="1:17" ht="13" x14ac:dyDescent="0.3">
      <c r="A10" s="14" t="s">
        <v>25</v>
      </c>
      <c r="B10" s="77">
        <v>77</v>
      </c>
      <c r="C10" s="77">
        <v>0</v>
      </c>
      <c r="D10" s="77">
        <v>242</v>
      </c>
      <c r="E10" s="77">
        <v>64</v>
      </c>
      <c r="F10" s="77">
        <v>0</v>
      </c>
      <c r="G10" s="77">
        <v>0</v>
      </c>
      <c r="H10" s="77">
        <v>5935</v>
      </c>
      <c r="I10" s="77">
        <v>856</v>
      </c>
      <c r="J10" s="77">
        <v>257</v>
      </c>
      <c r="K10" s="77">
        <v>0</v>
      </c>
      <c r="L10" s="77">
        <v>345</v>
      </c>
      <c r="M10" s="77">
        <v>0</v>
      </c>
      <c r="N10" s="77">
        <v>811</v>
      </c>
      <c r="O10" s="77">
        <v>0</v>
      </c>
      <c r="P10" s="47">
        <f t="shared" si="0"/>
        <v>8587</v>
      </c>
      <c r="Q10" s="62">
        <f>P10/P13</f>
        <v>0.12846520952081744</v>
      </c>
    </row>
    <row r="11" spans="1:17" ht="13" x14ac:dyDescent="0.3">
      <c r="A11" s="14" t="s">
        <v>26</v>
      </c>
      <c r="B11" s="77">
        <v>0</v>
      </c>
      <c r="C11" s="77">
        <v>582</v>
      </c>
      <c r="D11" s="77">
        <v>0</v>
      </c>
      <c r="E11" s="77">
        <v>148</v>
      </c>
      <c r="F11" s="77">
        <v>107</v>
      </c>
      <c r="G11" s="77">
        <v>44</v>
      </c>
      <c r="H11" s="77">
        <v>2004</v>
      </c>
      <c r="I11" s="77">
        <v>0</v>
      </c>
      <c r="J11" s="77">
        <v>0</v>
      </c>
      <c r="K11" s="77">
        <v>2394</v>
      </c>
      <c r="L11" s="77">
        <v>399</v>
      </c>
      <c r="M11" s="77">
        <v>248</v>
      </c>
      <c r="N11" s="77">
        <v>0</v>
      </c>
      <c r="O11" s="77">
        <v>923</v>
      </c>
      <c r="P11" s="48">
        <f t="shared" si="0"/>
        <v>6849</v>
      </c>
      <c r="Q11" s="63">
        <f>P11/P13</f>
        <v>0.10246398276558502</v>
      </c>
    </row>
    <row r="12" spans="1:17" ht="13.5" thickBot="1" x14ac:dyDescent="0.35">
      <c r="A12" s="14" t="s">
        <v>27</v>
      </c>
      <c r="B12" s="77">
        <v>0</v>
      </c>
      <c r="C12" s="77">
        <v>0</v>
      </c>
      <c r="D12" s="77">
        <v>0</v>
      </c>
      <c r="E12" s="77">
        <v>30</v>
      </c>
      <c r="F12" s="77">
        <v>0</v>
      </c>
      <c r="G12" s="77">
        <v>0</v>
      </c>
      <c r="H12" s="77">
        <v>8309</v>
      </c>
      <c r="I12" s="77">
        <v>0</v>
      </c>
      <c r="J12" s="77">
        <v>0</v>
      </c>
      <c r="K12" s="77">
        <v>1846</v>
      </c>
      <c r="L12" s="77">
        <v>282</v>
      </c>
      <c r="M12" s="77">
        <v>0</v>
      </c>
      <c r="N12" s="77">
        <v>0</v>
      </c>
      <c r="O12" s="77">
        <v>0</v>
      </c>
      <c r="P12" s="49">
        <f t="shared" si="0"/>
        <v>10467</v>
      </c>
      <c r="Q12" s="64">
        <f>P12/P13</f>
        <v>0.15659081728827251</v>
      </c>
    </row>
    <row r="13" spans="1:17" ht="13" thickTop="1" x14ac:dyDescent="0.25">
      <c r="A13" s="15" t="s">
        <v>28</v>
      </c>
      <c r="B13" s="77">
        <v>352</v>
      </c>
      <c r="C13" s="77">
        <v>1160</v>
      </c>
      <c r="D13" s="77">
        <v>809</v>
      </c>
      <c r="E13" s="77">
        <v>494</v>
      </c>
      <c r="F13" s="77">
        <v>333</v>
      </c>
      <c r="G13" s="77">
        <v>96</v>
      </c>
      <c r="H13" s="77">
        <v>43859</v>
      </c>
      <c r="I13" s="77">
        <v>1708</v>
      </c>
      <c r="J13" s="77">
        <v>710</v>
      </c>
      <c r="K13" s="77">
        <v>9711</v>
      </c>
      <c r="L13" s="77">
        <v>3314</v>
      </c>
      <c r="M13" s="77">
        <v>520</v>
      </c>
      <c r="N13" s="77">
        <v>1885</v>
      </c>
      <c r="O13" s="77">
        <v>1892</v>
      </c>
      <c r="P13" s="50">
        <f t="shared" si="0"/>
        <v>66843</v>
      </c>
      <c r="Q13" s="65">
        <f>SUM(Q9:Q12)</f>
        <v>0.99999999999999989</v>
      </c>
    </row>
    <row r="14" spans="1:17" ht="13.5" thickBot="1" x14ac:dyDescent="0.35">
      <c r="A14" s="16" t="s">
        <v>29</v>
      </c>
      <c r="B14" s="51">
        <v>0</v>
      </c>
      <c r="C14" s="51">
        <v>0</v>
      </c>
      <c r="D14" s="51">
        <v>2</v>
      </c>
      <c r="E14" s="51">
        <v>0</v>
      </c>
      <c r="F14" s="51">
        <v>0</v>
      </c>
      <c r="G14" s="51">
        <v>16</v>
      </c>
      <c r="H14" s="51">
        <v>43</v>
      </c>
      <c r="I14" s="51">
        <v>9</v>
      </c>
      <c r="J14" s="51">
        <v>0</v>
      </c>
      <c r="K14" s="51">
        <v>0</v>
      </c>
      <c r="L14" s="51">
        <v>2</v>
      </c>
      <c r="M14" s="51">
        <v>0</v>
      </c>
      <c r="N14" s="51">
        <v>9</v>
      </c>
      <c r="O14" s="51">
        <v>7</v>
      </c>
      <c r="P14" s="52">
        <f t="shared" si="0"/>
        <v>88</v>
      </c>
      <c r="Q14" s="66"/>
    </row>
    <row r="15" spans="1:17" x14ac:dyDescent="0.25">
      <c r="A15" s="17" t="s">
        <v>30</v>
      </c>
      <c r="B15" s="18" t="s">
        <v>31</v>
      </c>
      <c r="C15" s="19">
        <v>132</v>
      </c>
      <c r="D15" s="19" t="s">
        <v>32</v>
      </c>
      <c r="E15" s="19">
        <v>1388</v>
      </c>
      <c r="F15" s="19" t="s">
        <v>33</v>
      </c>
      <c r="G15" s="19">
        <v>105</v>
      </c>
      <c r="H15" s="19" t="s">
        <v>34</v>
      </c>
      <c r="I15" s="19">
        <v>145</v>
      </c>
      <c r="J15" s="19" t="s">
        <v>35</v>
      </c>
      <c r="K15" s="19"/>
      <c r="L15" s="19">
        <v>31</v>
      </c>
      <c r="M15" s="19" t="s">
        <v>36</v>
      </c>
      <c r="N15" s="18"/>
      <c r="O15" s="18">
        <v>124</v>
      </c>
      <c r="P15" s="19">
        <f>C15+C16+E15+G15+I15+L15+O15+O16</f>
        <v>1987</v>
      </c>
      <c r="Q15" s="18"/>
    </row>
    <row r="16" spans="1:17" x14ac:dyDescent="0.25">
      <c r="A16" s="17" t="s">
        <v>37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38</v>
      </c>
      <c r="N16" s="18"/>
      <c r="O16" s="19">
        <v>62</v>
      </c>
      <c r="P16" s="19"/>
      <c r="Q16" s="19"/>
    </row>
    <row r="17" spans="1:17" ht="13" x14ac:dyDescent="0.3">
      <c r="A17" s="20" t="s">
        <v>39</v>
      </c>
      <c r="B17" s="19"/>
      <c r="C17" s="19"/>
      <c r="D17" s="19"/>
      <c r="E17" s="19"/>
      <c r="F17" s="19"/>
      <c r="G17" s="19"/>
      <c r="H17" s="19"/>
      <c r="I17" s="21"/>
      <c r="J17" s="19"/>
      <c r="K17" s="19"/>
      <c r="L17" s="19"/>
      <c r="M17" s="19"/>
      <c r="N17" s="19"/>
      <c r="O17" s="19"/>
      <c r="P17" s="53">
        <f>P13+P14+P15</f>
        <v>68918</v>
      </c>
      <c r="Q17" s="18"/>
    </row>
    <row r="18" spans="1:17" ht="13" x14ac:dyDescent="0.3">
      <c r="A18" s="22" t="s">
        <v>40</v>
      </c>
      <c r="B18" s="23"/>
      <c r="C18" s="23"/>
      <c r="D18" s="23"/>
      <c r="E18" s="23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19">
        <f>P82</f>
        <v>68976</v>
      </c>
      <c r="Q18" s="18"/>
    </row>
    <row r="19" spans="1:17" ht="13" x14ac:dyDescent="0.3">
      <c r="A19" s="20" t="s">
        <v>41</v>
      </c>
      <c r="B19" s="23"/>
      <c r="C19" s="23"/>
      <c r="D19" s="23"/>
      <c r="E19" s="23"/>
      <c r="F19" s="19"/>
      <c r="G19" s="23"/>
      <c r="H19" s="23" t="s">
        <v>42</v>
      </c>
      <c r="I19" s="23"/>
      <c r="J19" s="23"/>
      <c r="K19" s="23"/>
      <c r="L19" s="23"/>
      <c r="M19" s="23"/>
      <c r="N19" s="23"/>
      <c r="O19" s="23"/>
      <c r="P19" s="24">
        <f>P17-P18</f>
        <v>-58</v>
      </c>
      <c r="Q19" s="18"/>
    </row>
    <row r="20" spans="1:17" ht="13" x14ac:dyDescent="0.3">
      <c r="A20" s="20"/>
      <c r="B20" s="23"/>
      <c r="C20" s="23"/>
      <c r="D20" s="23"/>
      <c r="E20" s="23"/>
      <c r="F20" s="1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</row>
    <row r="21" spans="1:17" ht="13" x14ac:dyDescent="0.3">
      <c r="A21" s="17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 t="s">
        <v>42</v>
      </c>
      <c r="P21" s="23"/>
      <c r="Q21" s="24"/>
    </row>
    <row r="22" spans="1:17" ht="13" x14ac:dyDescent="0.3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3" x14ac:dyDescent="0.3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42</v>
      </c>
      <c r="Q23" s="24"/>
    </row>
    <row r="24" spans="1:17" ht="13" x14ac:dyDescent="0.3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3" x14ac:dyDescent="0.3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" x14ac:dyDescent="0.3">
      <c r="A26" s="2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7.5" x14ac:dyDescent="0.35">
      <c r="A27" s="102"/>
      <c r="B27" s="102"/>
      <c r="C27" s="103"/>
      <c r="D27" s="103"/>
      <c r="E27" s="103" t="s">
        <v>44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2"/>
      <c r="P27" s="102"/>
      <c r="Q27" s="102"/>
    </row>
    <row r="28" spans="1:17" ht="17.5" x14ac:dyDescent="0.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42" x14ac:dyDescent="0.3">
      <c r="C29" s="139" t="s">
        <v>45</v>
      </c>
      <c r="D29" s="140"/>
      <c r="E29" s="40" t="s">
        <v>46</v>
      </c>
      <c r="F29" s="41" t="s">
        <v>47</v>
      </c>
      <c r="G29" s="41" t="s">
        <v>48</v>
      </c>
      <c r="H29" s="41" t="s">
        <v>49</v>
      </c>
      <c r="I29" s="41" t="s">
        <v>50</v>
      </c>
      <c r="J29" s="42" t="s">
        <v>24</v>
      </c>
      <c r="K29" s="41" t="s">
        <v>51</v>
      </c>
      <c r="L29" s="43" t="s">
        <v>52</v>
      </c>
      <c r="M29" s="41" t="s">
        <v>53</v>
      </c>
      <c r="P29" s="11"/>
      <c r="Q29" s="11"/>
    </row>
    <row r="30" spans="1:17" ht="15.5" x14ac:dyDescent="0.25">
      <c r="C30" s="133" t="s">
        <v>54</v>
      </c>
      <c r="D30" s="135" t="s">
        <v>55</v>
      </c>
      <c r="E30" s="78">
        <f>E10+L10+H10</f>
        <v>6344</v>
      </c>
      <c r="F30" s="78">
        <f>E12+L12+H12</f>
        <v>8621</v>
      </c>
      <c r="G30" s="78">
        <f>E11+L11+H11</f>
        <v>2551</v>
      </c>
      <c r="H30" s="78">
        <f>SUM(E30:G31)</f>
        <v>17516</v>
      </c>
      <c r="I30" s="79">
        <f>(H30/H36)</f>
        <v>0.67621511021889358</v>
      </c>
      <c r="J30" s="78">
        <f>E9+L9+H9</f>
        <v>30151</v>
      </c>
      <c r="K30" s="79">
        <f>J30/J36</f>
        <v>0.73646800195407913</v>
      </c>
      <c r="L30" s="80">
        <f>SUM(H30+J30)</f>
        <v>47667</v>
      </c>
      <c r="M30" s="100">
        <f>L30/L36</f>
        <v>0.71311880077195822</v>
      </c>
      <c r="P30" s="11"/>
      <c r="Q30" s="11"/>
    </row>
    <row r="31" spans="1:17" ht="33.75" customHeight="1" x14ac:dyDescent="0.25">
      <c r="C31" s="134"/>
      <c r="D31" s="136"/>
      <c r="E31" s="81"/>
      <c r="F31" s="81"/>
      <c r="G31" s="81"/>
      <c r="H31" s="81"/>
      <c r="I31" s="82"/>
      <c r="J31" s="81"/>
      <c r="K31" s="82"/>
      <c r="L31" s="83"/>
      <c r="M31" s="84"/>
      <c r="P31" s="11"/>
      <c r="Q31" s="11"/>
    </row>
    <row r="32" spans="1:17" ht="24" customHeight="1" x14ac:dyDescent="0.25">
      <c r="C32" s="133" t="s">
        <v>56</v>
      </c>
      <c r="D32" s="135" t="s">
        <v>57</v>
      </c>
      <c r="E32" s="78">
        <f>B10+D10+I10+J10+N10</f>
        <v>2243</v>
      </c>
      <c r="F32" s="78" t="s">
        <v>58</v>
      </c>
      <c r="G32" s="78" t="s">
        <v>58</v>
      </c>
      <c r="H32" s="78">
        <f>SUM(E32:G33)</f>
        <v>2243</v>
      </c>
      <c r="I32" s="85">
        <f>H32/H36</f>
        <v>8.659228660772883E-2</v>
      </c>
      <c r="J32" s="78">
        <f>B9+D9+I9+J9+N9</f>
        <v>3221</v>
      </c>
      <c r="K32" s="85">
        <f>J32/J36</f>
        <v>7.8676111382510988E-2</v>
      </c>
      <c r="L32" s="80">
        <f>SUM(H32+J32)</f>
        <v>5464</v>
      </c>
      <c r="M32" s="99">
        <f>L32/L36</f>
        <v>8.174378768158222E-2</v>
      </c>
      <c r="P32" s="11"/>
      <c r="Q32" s="11"/>
    </row>
    <row r="33" spans="1:17" ht="54.75" customHeight="1" x14ac:dyDescent="0.25">
      <c r="C33" s="134"/>
      <c r="D33" s="136"/>
      <c r="E33" s="81"/>
      <c r="F33" s="81"/>
      <c r="G33" s="81"/>
      <c r="H33" s="81"/>
      <c r="I33" s="86"/>
      <c r="J33" s="81"/>
      <c r="K33" s="86"/>
      <c r="L33" s="83"/>
      <c r="M33" s="87"/>
      <c r="P33" s="11"/>
      <c r="Q33" s="11"/>
    </row>
    <row r="34" spans="1:17" ht="15.5" x14ac:dyDescent="0.25">
      <c r="C34" s="133" t="s">
        <v>59</v>
      </c>
      <c r="D34" s="135" t="s">
        <v>60</v>
      </c>
      <c r="E34" s="78" t="s">
        <v>58</v>
      </c>
      <c r="F34" s="78">
        <f>K12+M12+C12+F12+G12+O12</f>
        <v>1846</v>
      </c>
      <c r="G34" s="78">
        <f>K11+M11+C11+F11+G11+O11</f>
        <v>4298</v>
      </c>
      <c r="H34" s="78">
        <f>SUM(E34:G35)</f>
        <v>6144</v>
      </c>
      <c r="I34" s="85">
        <f>H34/H36</f>
        <v>0.23719260317337759</v>
      </c>
      <c r="J34" s="78">
        <f>K9+M9+C9+F9+G9+O9</f>
        <v>7568</v>
      </c>
      <c r="K34" s="85">
        <f>J34/J36</f>
        <v>0.18485588666340988</v>
      </c>
      <c r="L34" s="80">
        <f>SUM(H34+J34)</f>
        <v>13712</v>
      </c>
      <c r="M34" s="99">
        <f>L34/L36</f>
        <v>0.20513741154645962</v>
      </c>
      <c r="P34" s="11"/>
      <c r="Q34" s="11"/>
    </row>
    <row r="35" spans="1:17" ht="100.5" customHeight="1" thickBot="1" x14ac:dyDescent="0.3">
      <c r="C35" s="134"/>
      <c r="D35" s="137"/>
      <c r="E35" s="88"/>
      <c r="F35" s="88"/>
      <c r="G35" s="88"/>
      <c r="H35" s="88"/>
      <c r="I35" s="89"/>
      <c r="J35" s="88"/>
      <c r="K35" s="89"/>
      <c r="L35" s="90"/>
      <c r="M35" s="91"/>
      <c r="P35" s="11"/>
      <c r="Q35" s="11"/>
    </row>
    <row r="36" spans="1:17" ht="17" thickTop="1" thickBot="1" x14ac:dyDescent="0.35">
      <c r="C36" s="92" t="s">
        <v>61</v>
      </c>
      <c r="D36" s="93"/>
      <c r="E36" s="94">
        <f>SUM(E30:E35)</f>
        <v>8587</v>
      </c>
      <c r="F36" s="94">
        <f>SUM(F30:F35)</f>
        <v>10467</v>
      </c>
      <c r="G36" s="94">
        <f>SUM(G30:G35)</f>
        <v>6849</v>
      </c>
      <c r="H36" s="94">
        <f>SUM(E36:G36)</f>
        <v>25903</v>
      </c>
      <c r="I36" s="95">
        <f>SUM(I30:I35)</f>
        <v>1</v>
      </c>
      <c r="J36" s="94">
        <f>SUM(J30:J35)</f>
        <v>40940</v>
      </c>
      <c r="K36" s="96">
        <f>SUM(K30:K35)</f>
        <v>1</v>
      </c>
      <c r="L36" s="97">
        <f>SUM(L30:L35)</f>
        <v>66843</v>
      </c>
      <c r="M36" s="98">
        <f>SUM(M30:M35)</f>
        <v>1</v>
      </c>
      <c r="P36" s="11"/>
      <c r="Q36" s="11"/>
    </row>
    <row r="37" spans="1:17" ht="13" x14ac:dyDescent="0.3">
      <c r="A37" s="2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ht="13" x14ac:dyDescent="0.3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</row>
    <row r="39" spans="1:17" ht="13" x14ac:dyDescent="0.3">
      <c r="A39" s="20"/>
      <c r="B39" s="23"/>
      <c r="C39" s="23"/>
      <c r="D39" s="23"/>
      <c r="E39" s="23"/>
      <c r="F39" s="23"/>
      <c r="O39" s="23"/>
      <c r="P39" s="23"/>
      <c r="Q39" s="24"/>
    </row>
    <row r="40" spans="1:17" x14ac:dyDescent="0.25">
      <c r="B40" s="18"/>
      <c r="C40" s="18"/>
      <c r="D40" s="18"/>
      <c r="E40" s="18"/>
      <c r="F40" s="18"/>
      <c r="O40" s="18"/>
      <c r="P40" s="18"/>
      <c r="Q40" s="18"/>
    </row>
    <row r="41" spans="1:17" x14ac:dyDescent="0.25">
      <c r="A41" s="25" t="s">
        <v>76</v>
      </c>
      <c r="B41" s="18"/>
      <c r="C41" s="18"/>
      <c r="D41" s="18"/>
      <c r="E41" s="18"/>
      <c r="F41" s="18"/>
      <c r="O41" s="18"/>
      <c r="P41" s="18"/>
      <c r="Q41" s="18"/>
    </row>
    <row r="42" spans="1:17" ht="15.5" x14ac:dyDescent="0.35">
      <c r="A42" s="25" t="s">
        <v>62</v>
      </c>
      <c r="B42" s="18"/>
      <c r="C42" s="18"/>
      <c r="D42" s="1"/>
      <c r="E42" s="1"/>
      <c r="F42" s="1"/>
      <c r="O42" s="1"/>
      <c r="P42" s="1"/>
      <c r="Q42" s="1"/>
    </row>
    <row r="43" spans="1:17" ht="20" x14ac:dyDescent="0.4">
      <c r="A43" s="131" t="s">
        <v>63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17.5" x14ac:dyDescent="0.35">
      <c r="A44" s="130" t="s">
        <v>64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7.5" x14ac:dyDescent="0.35">
      <c r="A45" s="129" t="str">
        <f>A67&amp;" to "&amp;A2</f>
        <v>September 1, 2023 to October 1, 2023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ht="17.5" x14ac:dyDescent="0.35">
      <c r="A46" s="130" t="s">
        <v>65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30" x14ac:dyDescent="0.6">
      <c r="A47" s="1"/>
      <c r="B47" s="2"/>
      <c r="C47" s="2"/>
      <c r="D47" s="1"/>
      <c r="E47" s="2"/>
      <c r="F47" s="3"/>
      <c r="G47" s="3"/>
      <c r="H47" s="3"/>
      <c r="I47" s="3"/>
      <c r="J47" s="3"/>
      <c r="K47" s="3"/>
      <c r="L47" s="3"/>
      <c r="M47" s="2"/>
      <c r="N47" s="2"/>
      <c r="O47" s="2"/>
      <c r="P47" s="1"/>
      <c r="Q47" s="1"/>
    </row>
    <row r="48" spans="1:17" ht="30" x14ac:dyDescent="0.6">
      <c r="A48" s="1"/>
      <c r="B48" s="2"/>
      <c r="C48" s="2"/>
      <c r="D48" s="1"/>
      <c r="E48" s="2"/>
      <c r="F48" s="3"/>
      <c r="G48" s="3"/>
      <c r="H48" s="3"/>
      <c r="I48" s="3"/>
      <c r="J48" s="3"/>
      <c r="K48" s="3"/>
      <c r="L48" s="3"/>
      <c r="M48" s="2"/>
      <c r="N48" s="2"/>
      <c r="O48" s="2"/>
      <c r="P48" s="1"/>
      <c r="Q48" s="1"/>
    </row>
    <row r="49" spans="1:17" ht="25.5" thickBot="1" x14ac:dyDescent="0.55000000000000004">
      <c r="A49" s="1"/>
      <c r="B49" s="4" t="s">
        <v>3</v>
      </c>
      <c r="C49" s="5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7" ht="15.5" x14ac:dyDescent="0.35">
      <c r="A50" s="6"/>
      <c r="B50" s="8">
        <v>1</v>
      </c>
      <c r="C50" s="8">
        <v>3</v>
      </c>
      <c r="D50" s="8">
        <v>5</v>
      </c>
      <c r="E50" s="8">
        <v>7</v>
      </c>
      <c r="F50" s="67" t="s">
        <v>4</v>
      </c>
      <c r="G50" s="8">
        <v>29</v>
      </c>
      <c r="H50" s="8">
        <v>13</v>
      </c>
      <c r="I50" s="8">
        <v>15</v>
      </c>
      <c r="J50" s="8">
        <v>17</v>
      </c>
      <c r="K50" s="8">
        <v>19</v>
      </c>
      <c r="L50" s="8">
        <v>21</v>
      </c>
      <c r="M50" s="8">
        <v>23</v>
      </c>
      <c r="N50" s="8">
        <v>25</v>
      </c>
      <c r="O50" s="9">
        <v>27</v>
      </c>
      <c r="P50" s="70" t="s">
        <v>5</v>
      </c>
    </row>
    <row r="51" spans="1:17" ht="46.5" customHeight="1" x14ac:dyDescent="0.3">
      <c r="A51" s="7"/>
      <c r="B51" s="9" t="s">
        <v>7</v>
      </c>
      <c r="C51" s="9" t="s">
        <v>8</v>
      </c>
      <c r="D51" s="9" t="s">
        <v>9</v>
      </c>
      <c r="E51" s="9" t="s">
        <v>10</v>
      </c>
      <c r="F51" s="57" t="s">
        <v>11</v>
      </c>
      <c r="G51" s="9" t="s">
        <v>66</v>
      </c>
      <c r="H51" s="9" t="s">
        <v>13</v>
      </c>
      <c r="I51" s="9" t="s">
        <v>14</v>
      </c>
      <c r="J51" s="9" t="s">
        <v>15</v>
      </c>
      <c r="K51" s="9" t="s">
        <v>16</v>
      </c>
      <c r="L51" s="9" t="s">
        <v>17</v>
      </c>
      <c r="M51" s="9" t="s">
        <v>18</v>
      </c>
      <c r="N51" s="9" t="s">
        <v>19</v>
      </c>
      <c r="O51" s="9" t="s">
        <v>20</v>
      </c>
      <c r="P51" s="71" t="s">
        <v>21</v>
      </c>
    </row>
    <row r="52" spans="1:17" ht="18" x14ac:dyDescent="0.4">
      <c r="A52" s="1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72"/>
    </row>
    <row r="53" spans="1:17" ht="13" x14ac:dyDescent="0.3">
      <c r="A53" s="13" t="s">
        <v>24</v>
      </c>
      <c r="B53" s="28">
        <f t="shared" ref="B53:P53" si="1">IF(B9= 0,0,(B9-B74)/B74)</f>
        <v>0</v>
      </c>
      <c r="C53" s="28">
        <f t="shared" si="1"/>
        <v>-3.4482758620689655E-3</v>
      </c>
      <c r="D53" s="28">
        <f t="shared" si="1"/>
        <v>-5.263157894736842E-3</v>
      </c>
      <c r="E53" s="28">
        <f t="shared" si="1"/>
        <v>0</v>
      </c>
      <c r="F53" s="28">
        <f t="shared" si="1"/>
        <v>8.9285714285714281E-3</v>
      </c>
      <c r="G53" s="28">
        <f t="shared" si="1"/>
        <v>0</v>
      </c>
      <c r="H53" s="28">
        <f t="shared" si="1"/>
        <v>3.4160700657775195E-3</v>
      </c>
      <c r="I53" s="28">
        <f t="shared" si="1"/>
        <v>4.7169811320754715E-3</v>
      </c>
      <c r="J53" s="28">
        <f t="shared" si="1"/>
        <v>-4.3956043956043956E-3</v>
      </c>
      <c r="K53" s="28">
        <f t="shared" si="1"/>
        <v>5.8834344548630265E-3</v>
      </c>
      <c r="L53" s="28">
        <f t="shared" si="1"/>
        <v>3.9491004826678368E-3</v>
      </c>
      <c r="M53" s="28">
        <f t="shared" si="1"/>
        <v>0</v>
      </c>
      <c r="N53" s="28">
        <f t="shared" si="1"/>
        <v>1.8656716417910447E-3</v>
      </c>
      <c r="O53" s="29">
        <f t="shared" si="1"/>
        <v>4.1450777202072537E-3</v>
      </c>
      <c r="P53" s="73">
        <f t="shared" si="1"/>
        <v>3.4313725490196078E-3</v>
      </c>
    </row>
    <row r="54" spans="1:17" ht="13" x14ac:dyDescent="0.3">
      <c r="A54" s="14" t="s">
        <v>26</v>
      </c>
      <c r="B54" s="28">
        <f>IF(B11= 0,0,(B11-B76)/B76)</f>
        <v>0</v>
      </c>
      <c r="C54" s="28">
        <f t="shared" ref="C54:P54" si="2">IF(C11= 0,0,(C11-C76)/C76)</f>
        <v>-1.020408163265306E-2</v>
      </c>
      <c r="D54" s="28">
        <f t="shared" si="2"/>
        <v>0</v>
      </c>
      <c r="E54" s="28">
        <f t="shared" si="2"/>
        <v>-6.7114093959731542E-3</v>
      </c>
      <c r="F54" s="28">
        <f t="shared" si="2"/>
        <v>1.9047619047619049E-2</v>
      </c>
      <c r="G54" s="28">
        <f t="shared" si="2"/>
        <v>-6.3829787234042548E-2</v>
      </c>
      <c r="H54" s="28">
        <f t="shared" si="2"/>
        <v>-9.881422924901186E-3</v>
      </c>
      <c r="I54" s="28">
        <f t="shared" si="2"/>
        <v>0</v>
      </c>
      <c r="J54" s="28">
        <f t="shared" si="2"/>
        <v>0</v>
      </c>
      <c r="K54" s="28">
        <f t="shared" si="2"/>
        <v>-8.6956521739130436E-3</v>
      </c>
      <c r="L54" s="28">
        <f t="shared" si="2"/>
        <v>-7.462686567164179E-3</v>
      </c>
      <c r="M54" s="28">
        <f t="shared" si="2"/>
        <v>-1.1952191235059761E-2</v>
      </c>
      <c r="N54" s="28">
        <f t="shared" si="2"/>
        <v>0</v>
      </c>
      <c r="O54" s="29">
        <f t="shared" si="2"/>
        <v>-1.0822510822510823E-3</v>
      </c>
      <c r="P54" s="73">
        <f t="shared" si="2"/>
        <v>-8.1100651701665454E-3</v>
      </c>
    </row>
    <row r="55" spans="1:17" ht="13" x14ac:dyDescent="0.3">
      <c r="A55" s="14" t="s">
        <v>68</v>
      </c>
      <c r="B55" s="28">
        <f t="shared" ref="B55:P55" si="3">IF(B10= 0,0,(B10-B75)/B75)</f>
        <v>-4.9382716049382713E-2</v>
      </c>
      <c r="C55" s="28">
        <f t="shared" si="3"/>
        <v>0</v>
      </c>
      <c r="D55" s="28">
        <f t="shared" si="3"/>
        <v>1.2552301255230125E-2</v>
      </c>
      <c r="E55" s="28">
        <f t="shared" si="3"/>
        <v>-1.5384615384615385E-2</v>
      </c>
      <c r="F55" s="28">
        <f t="shared" si="3"/>
        <v>0</v>
      </c>
      <c r="G55" s="28">
        <f t="shared" si="3"/>
        <v>0</v>
      </c>
      <c r="H55" s="28">
        <f t="shared" si="3"/>
        <v>-4.6956230085527422E-3</v>
      </c>
      <c r="I55" s="28">
        <f t="shared" si="3"/>
        <v>-8.1112398609501733E-3</v>
      </c>
      <c r="J55" s="28">
        <f t="shared" si="3"/>
        <v>-3.0188679245283019E-2</v>
      </c>
      <c r="K55" s="28">
        <f t="shared" si="3"/>
        <v>0</v>
      </c>
      <c r="L55" s="28">
        <f t="shared" si="3"/>
        <v>-5.763688760806916E-3</v>
      </c>
      <c r="M55" s="28">
        <f t="shared" si="3"/>
        <v>0</v>
      </c>
      <c r="N55" s="28">
        <f t="shared" si="3"/>
        <v>-2.9904306220095694E-2</v>
      </c>
      <c r="O55" s="29">
        <f t="shared" si="3"/>
        <v>0</v>
      </c>
      <c r="P55" s="73">
        <f t="shared" si="3"/>
        <v>-8.3150479270123565E-3</v>
      </c>
    </row>
    <row r="56" spans="1:17" ht="13.5" thickBot="1" x14ac:dyDescent="0.35">
      <c r="A56" s="14" t="s">
        <v>27</v>
      </c>
      <c r="B56" s="28">
        <f t="shared" ref="B56:P56" si="4">IF(B12= 0,0,(B12-B77)/B77)</f>
        <v>0</v>
      </c>
      <c r="C56" s="28">
        <f t="shared" si="4"/>
        <v>0</v>
      </c>
      <c r="D56" s="28">
        <f t="shared" si="4"/>
        <v>0</v>
      </c>
      <c r="E56" s="28">
        <f t="shared" si="4"/>
        <v>0</v>
      </c>
      <c r="F56" s="28">
        <f t="shared" si="4"/>
        <v>0</v>
      </c>
      <c r="G56" s="28">
        <f t="shared" si="4"/>
        <v>0</v>
      </c>
      <c r="H56" s="30">
        <f t="shared" si="4"/>
        <v>-3.119376124775045E-3</v>
      </c>
      <c r="I56" s="30">
        <f t="shared" si="4"/>
        <v>0</v>
      </c>
      <c r="J56" s="30">
        <f t="shared" si="4"/>
        <v>0</v>
      </c>
      <c r="K56" s="30">
        <f t="shared" si="4"/>
        <v>-1.9128586609989374E-2</v>
      </c>
      <c r="L56" s="30">
        <f t="shared" si="4"/>
        <v>3.5587188612099642E-3</v>
      </c>
      <c r="M56" s="30">
        <f t="shared" si="4"/>
        <v>0</v>
      </c>
      <c r="N56" s="30">
        <f t="shared" si="4"/>
        <v>0</v>
      </c>
      <c r="O56" s="68">
        <f t="shared" si="4"/>
        <v>0</v>
      </c>
      <c r="P56" s="74">
        <f t="shared" si="4"/>
        <v>-5.7940729483282674E-3</v>
      </c>
    </row>
    <row r="57" spans="1:17" ht="13" thickTop="1" x14ac:dyDescent="0.25">
      <c r="A57" s="15" t="s">
        <v>28</v>
      </c>
      <c r="B57" s="31">
        <f t="shared" ref="B57:P57" si="5">(B13-B78)/B78</f>
        <v>-1.1235955056179775E-2</v>
      </c>
      <c r="C57" s="31">
        <f t="shared" si="5"/>
        <v>-6.8493150684931503E-3</v>
      </c>
      <c r="D57" s="31">
        <f t="shared" si="5"/>
        <v>0</v>
      </c>
      <c r="E57" s="31">
        <f t="shared" si="5"/>
        <v>-4.0322580645161289E-3</v>
      </c>
      <c r="F57" s="31">
        <f t="shared" si="5"/>
        <v>1.2158054711246201E-2</v>
      </c>
      <c r="G57" s="31">
        <f t="shared" si="5"/>
        <v>-3.0303030303030304E-2</v>
      </c>
      <c r="H57" s="31">
        <f t="shared" si="5"/>
        <v>4.5621478592121172E-4</v>
      </c>
      <c r="I57" s="31">
        <f t="shared" si="5"/>
        <v>-1.7533606078316774E-3</v>
      </c>
      <c r="J57" s="31">
        <f t="shared" si="5"/>
        <v>-1.3888888888888888E-2</v>
      </c>
      <c r="K57" s="31">
        <f t="shared" si="5"/>
        <v>-2.5677896466721447E-3</v>
      </c>
      <c r="L57" s="31">
        <f t="shared" si="5"/>
        <v>1.5110305228165609E-3</v>
      </c>
      <c r="M57" s="31">
        <f t="shared" si="5"/>
        <v>-5.7361376673040155E-3</v>
      </c>
      <c r="N57" s="31">
        <f t="shared" si="5"/>
        <v>-1.2054507337526206E-2</v>
      </c>
      <c r="O57" s="69">
        <f t="shared" si="5"/>
        <v>1.5881418740074113E-3</v>
      </c>
      <c r="P57" s="75">
        <f t="shared" si="5"/>
        <v>-7.3252406864796982E-4</v>
      </c>
    </row>
    <row r="58" spans="1:17" ht="13.5" thickBot="1" x14ac:dyDescent="0.35">
      <c r="A58" s="16" t="s">
        <v>29</v>
      </c>
      <c r="B58" s="32">
        <f>IF(B79=0,0,((B14-B79)/B79))</f>
        <v>0</v>
      </c>
      <c r="C58" s="32">
        <f>IF(C14=0,0,((C14-C79)/C79))</f>
        <v>0</v>
      </c>
      <c r="D58" s="32">
        <f>IF(D14=0,0,((D14-D79)/D79))</f>
        <v>0</v>
      </c>
      <c r="E58" s="32">
        <f>IF(E79=0,0,((E14-E79)/E79))</f>
        <v>0</v>
      </c>
      <c r="F58" s="32">
        <f>IF(F14=0,0,((F14-F79)/F79))</f>
        <v>0</v>
      </c>
      <c r="G58" s="32">
        <f>IF(G14=0,0,((G14-G79)/G79))</f>
        <v>0</v>
      </c>
      <c r="H58" s="32">
        <f>IF(H14=0,0,((H14-H79)/H79))</f>
        <v>0</v>
      </c>
      <c r="I58" s="32">
        <f>IF(I14=0,0,((I14-I79)/I79))</f>
        <v>0.125</v>
      </c>
      <c r="J58" s="32">
        <f>IF(J79=0,0,((J14-J79)/J79))</f>
        <v>0</v>
      </c>
      <c r="K58" s="32">
        <f>IF(K79=0,0,((K14-K79)/K79))</f>
        <v>0</v>
      </c>
      <c r="L58" s="32">
        <f>IF(L14=0,0,((L14-L79)/L79))</f>
        <v>0</v>
      </c>
      <c r="M58" s="32">
        <f>IF(M14=0,0,((M14-M79)/M79))</f>
        <v>0</v>
      </c>
      <c r="N58" s="32">
        <f>IF(N14=0,0,((N14-N79)/N79))</f>
        <v>0</v>
      </c>
      <c r="O58" s="33">
        <f>IF(O14=0,0,((O14-O79)/O79))</f>
        <v>0</v>
      </c>
      <c r="P58" s="76">
        <f>IF(P14=0,0,((P14-P79)/P79))</f>
        <v>1.1494252873563218E-2</v>
      </c>
    </row>
    <row r="59" spans="1:17" x14ac:dyDescent="0.25">
      <c r="A59" s="17" t="s">
        <v>30</v>
      </c>
      <c r="B59" s="34" t="s">
        <v>31</v>
      </c>
      <c r="C59" s="54">
        <f>(C15-C80)/C80</f>
        <v>7.6335877862595417E-3</v>
      </c>
      <c r="D59" s="35" t="s">
        <v>32</v>
      </c>
      <c r="E59" s="54">
        <f>(E15-E80)/E80</f>
        <v>-3.5893754486719309E-3</v>
      </c>
      <c r="F59" s="35" t="s">
        <v>33</v>
      </c>
      <c r="G59" s="54">
        <f>(G15-G80)/G80</f>
        <v>0</v>
      </c>
      <c r="H59" s="35" t="s">
        <v>34</v>
      </c>
      <c r="I59" s="54">
        <f>(I15-I80)/I80</f>
        <v>-3.3333333333333333E-2</v>
      </c>
      <c r="J59" s="35" t="s">
        <v>35</v>
      </c>
      <c r="K59" s="35"/>
      <c r="L59" s="54">
        <f>(L15-L80)/L80</f>
        <v>-3.125E-2</v>
      </c>
      <c r="M59" s="35" t="s">
        <v>36</v>
      </c>
      <c r="N59" s="55">
        <f>(O15-O80)/O80</f>
        <v>0</v>
      </c>
      <c r="P59" s="54">
        <f>(P15-P80)/P80</f>
        <v>-5.0075112669003509E-3</v>
      </c>
    </row>
    <row r="60" spans="1:17" ht="13.5" thickBot="1" x14ac:dyDescent="0.35">
      <c r="A60" s="17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 t="s">
        <v>38</v>
      </c>
      <c r="N60" s="54">
        <f>(O16-O81)/O81</f>
        <v>0</v>
      </c>
      <c r="P60" s="36"/>
    </row>
    <row r="61" spans="1:17" ht="13.5" thickBot="1" x14ac:dyDescent="0.35">
      <c r="A61" s="20" t="s">
        <v>41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4"/>
      <c r="N61" s="34"/>
      <c r="O61" s="34"/>
      <c r="P61" s="56">
        <f>IF(P82=0,0,((P17-P82)/P82))</f>
        <v>-8.4087218742751101E-4</v>
      </c>
    </row>
    <row r="62" spans="1:17" ht="13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38"/>
      <c r="O62" s="38"/>
      <c r="P62" s="38"/>
      <c r="Q62" s="39"/>
    </row>
    <row r="63" spans="1:17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6" spans="1:17" ht="20" x14ac:dyDescent="0.4">
      <c r="A66" s="131" t="s">
        <v>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7.5" x14ac:dyDescent="0.35">
      <c r="A67" s="132" t="s">
        <v>75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7.5" x14ac:dyDescent="0.35">
      <c r="A68" s="130" t="s">
        <v>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30" x14ac:dyDescent="0.6">
      <c r="A69" s="1"/>
      <c r="B69" s="2"/>
      <c r="C69" s="2"/>
      <c r="D69" s="1"/>
      <c r="E69" s="2"/>
      <c r="F69" s="3"/>
      <c r="G69" s="3"/>
      <c r="H69" s="3"/>
      <c r="I69" s="3"/>
      <c r="J69" s="3"/>
      <c r="K69" s="3"/>
      <c r="L69" s="3"/>
      <c r="M69" s="2"/>
      <c r="N69" s="2"/>
      <c r="O69" s="2"/>
      <c r="P69" s="1"/>
      <c r="Q69" s="1"/>
    </row>
    <row r="70" spans="1:17" ht="25.5" thickBot="1" x14ac:dyDescent="0.55000000000000004">
      <c r="A70" s="1"/>
      <c r="B70" s="4" t="s">
        <v>3</v>
      </c>
      <c r="C70" s="5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</row>
    <row r="71" spans="1:17" ht="15.5" x14ac:dyDescent="0.35">
      <c r="A71" s="6"/>
      <c r="B71" s="8">
        <v>1</v>
      </c>
      <c r="C71" s="8">
        <v>3</v>
      </c>
      <c r="D71" s="8">
        <v>5</v>
      </c>
      <c r="E71" s="8">
        <v>7</v>
      </c>
      <c r="F71" s="67" t="s">
        <v>70</v>
      </c>
      <c r="G71" s="8">
        <v>29</v>
      </c>
      <c r="H71" s="8">
        <v>13</v>
      </c>
      <c r="I71" s="8">
        <v>15</v>
      </c>
      <c r="J71" s="8">
        <v>17</v>
      </c>
      <c r="K71" s="8">
        <v>19</v>
      </c>
      <c r="L71" s="8">
        <v>21</v>
      </c>
      <c r="M71" s="8">
        <v>23</v>
      </c>
      <c r="N71" s="8">
        <v>25</v>
      </c>
      <c r="O71" s="9">
        <v>27</v>
      </c>
      <c r="P71" s="58" t="s">
        <v>5</v>
      </c>
      <c r="Q71" s="59" t="s">
        <v>6</v>
      </c>
    </row>
    <row r="72" spans="1:17" ht="41" x14ac:dyDescent="0.3">
      <c r="A72" s="7"/>
      <c r="B72" s="8" t="s">
        <v>7</v>
      </c>
      <c r="C72" s="9" t="s">
        <v>8</v>
      </c>
      <c r="D72" s="9" t="s">
        <v>9</v>
      </c>
      <c r="E72" s="9" t="s">
        <v>10</v>
      </c>
      <c r="F72" s="57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10" t="s">
        <v>21</v>
      </c>
      <c r="Q72" s="60" t="s">
        <v>22</v>
      </c>
    </row>
    <row r="73" spans="1:17" ht="18" x14ac:dyDescent="0.4">
      <c r="A73" s="12" t="s">
        <v>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  <c r="P73" s="46"/>
      <c r="Q73" s="61"/>
    </row>
    <row r="74" spans="1:17" ht="13" x14ac:dyDescent="0.3">
      <c r="A74" s="13" t="s">
        <v>24</v>
      </c>
      <c r="B74" s="77">
        <v>275</v>
      </c>
      <c r="C74" s="77">
        <v>580</v>
      </c>
      <c r="D74" s="77">
        <v>570</v>
      </c>
      <c r="E74" s="77">
        <v>252</v>
      </c>
      <c r="F74" s="77">
        <v>224</v>
      </c>
      <c r="G74" s="77">
        <v>52</v>
      </c>
      <c r="H74" s="77">
        <v>27517</v>
      </c>
      <c r="I74" s="77">
        <v>848</v>
      </c>
      <c r="J74" s="77">
        <v>455</v>
      </c>
      <c r="K74" s="77">
        <v>5439</v>
      </c>
      <c r="L74" s="77">
        <v>2279</v>
      </c>
      <c r="M74" s="77">
        <v>272</v>
      </c>
      <c r="N74" s="77">
        <v>1072</v>
      </c>
      <c r="O74" s="77">
        <v>965</v>
      </c>
      <c r="P74" s="47">
        <v>40800</v>
      </c>
      <c r="Q74" s="62">
        <v>0.60993840818035039</v>
      </c>
    </row>
    <row r="75" spans="1:17" ht="13" x14ac:dyDescent="0.3">
      <c r="A75" s="14" t="s">
        <v>25</v>
      </c>
      <c r="B75" s="77">
        <v>81</v>
      </c>
      <c r="C75" s="77">
        <v>0</v>
      </c>
      <c r="D75" s="77">
        <v>239</v>
      </c>
      <c r="E75" s="77">
        <v>65</v>
      </c>
      <c r="F75" s="77">
        <v>0</v>
      </c>
      <c r="G75" s="77">
        <v>0</v>
      </c>
      <c r="H75" s="77">
        <v>5963</v>
      </c>
      <c r="I75" s="77">
        <v>863</v>
      </c>
      <c r="J75" s="77">
        <v>265</v>
      </c>
      <c r="K75" s="77">
        <v>0</v>
      </c>
      <c r="L75" s="77">
        <v>347</v>
      </c>
      <c r="M75" s="77">
        <v>0</v>
      </c>
      <c r="N75" s="77">
        <v>836</v>
      </c>
      <c r="O75" s="77">
        <v>0</v>
      </c>
      <c r="P75" s="47">
        <v>8659</v>
      </c>
      <c r="Q75" s="62">
        <v>0.12944746755964839</v>
      </c>
    </row>
    <row r="76" spans="1:17" ht="13" x14ac:dyDescent="0.3">
      <c r="A76" s="14" t="s">
        <v>26</v>
      </c>
      <c r="B76" s="77">
        <v>0</v>
      </c>
      <c r="C76" s="77">
        <v>588</v>
      </c>
      <c r="D76" s="77">
        <v>0</v>
      </c>
      <c r="E76" s="77">
        <v>149</v>
      </c>
      <c r="F76" s="77">
        <v>105</v>
      </c>
      <c r="G76" s="77">
        <v>47</v>
      </c>
      <c r="H76" s="77">
        <v>2024</v>
      </c>
      <c r="I76" s="77">
        <v>0</v>
      </c>
      <c r="J76" s="77">
        <v>0</v>
      </c>
      <c r="K76" s="77">
        <v>2415</v>
      </c>
      <c r="L76" s="77">
        <v>402</v>
      </c>
      <c r="M76" s="77">
        <v>251</v>
      </c>
      <c r="N76" s="77">
        <v>0</v>
      </c>
      <c r="O76" s="77">
        <v>924</v>
      </c>
      <c r="P76" s="48">
        <v>6905</v>
      </c>
      <c r="Q76" s="63">
        <v>0.10322609579620881</v>
      </c>
    </row>
    <row r="77" spans="1:17" ht="13" x14ac:dyDescent="0.3">
      <c r="A77" s="14" t="s">
        <v>27</v>
      </c>
      <c r="B77" s="77">
        <v>0</v>
      </c>
      <c r="C77" s="77">
        <v>0</v>
      </c>
      <c r="D77" s="77">
        <v>0</v>
      </c>
      <c r="E77" s="77">
        <v>30</v>
      </c>
      <c r="F77" s="77">
        <v>0</v>
      </c>
      <c r="G77" s="77">
        <v>0</v>
      </c>
      <c r="H77" s="77">
        <v>8335</v>
      </c>
      <c r="I77" s="77">
        <v>0</v>
      </c>
      <c r="J77" s="77">
        <v>0</v>
      </c>
      <c r="K77" s="77">
        <v>1882</v>
      </c>
      <c r="L77" s="77">
        <v>281</v>
      </c>
      <c r="M77" s="77">
        <v>0</v>
      </c>
      <c r="N77" s="77">
        <v>0</v>
      </c>
      <c r="O77" s="77">
        <v>0</v>
      </c>
      <c r="P77" s="49">
        <v>10528</v>
      </c>
      <c r="Q77" s="64">
        <v>0.15738802846379238</v>
      </c>
    </row>
    <row r="78" spans="1:17" x14ac:dyDescent="0.25">
      <c r="A78" s="15" t="s">
        <v>28</v>
      </c>
      <c r="B78" s="77">
        <v>356</v>
      </c>
      <c r="C78" s="77">
        <v>1168</v>
      </c>
      <c r="D78" s="77">
        <v>809</v>
      </c>
      <c r="E78" s="77">
        <v>496</v>
      </c>
      <c r="F78" s="77">
        <v>329</v>
      </c>
      <c r="G78" s="77">
        <v>99</v>
      </c>
      <c r="H78" s="77">
        <v>43839</v>
      </c>
      <c r="I78" s="77">
        <v>1711</v>
      </c>
      <c r="J78" s="77">
        <v>720</v>
      </c>
      <c r="K78" s="77">
        <v>9736</v>
      </c>
      <c r="L78" s="77">
        <v>3309</v>
      </c>
      <c r="M78" s="77">
        <v>523</v>
      </c>
      <c r="N78" s="77">
        <v>1908</v>
      </c>
      <c r="O78" s="77">
        <v>1889</v>
      </c>
      <c r="P78" s="50">
        <v>66892</v>
      </c>
      <c r="Q78" s="65">
        <v>1</v>
      </c>
    </row>
    <row r="79" spans="1:17" ht="13" x14ac:dyDescent="0.3">
      <c r="A79" s="16" t="s">
        <v>29</v>
      </c>
      <c r="B79" s="51">
        <v>0</v>
      </c>
      <c r="C79" s="51">
        <v>0</v>
      </c>
      <c r="D79" s="51">
        <v>2</v>
      </c>
      <c r="E79" s="51">
        <v>0</v>
      </c>
      <c r="F79" s="51">
        <v>0</v>
      </c>
      <c r="G79" s="51">
        <v>16</v>
      </c>
      <c r="H79" s="51">
        <v>43</v>
      </c>
      <c r="I79" s="51">
        <v>8</v>
      </c>
      <c r="J79" s="51">
        <v>0</v>
      </c>
      <c r="K79" s="51">
        <v>0</v>
      </c>
      <c r="L79" s="51">
        <v>2</v>
      </c>
      <c r="M79" s="51">
        <v>0</v>
      </c>
      <c r="N79" s="51">
        <v>9</v>
      </c>
      <c r="O79" s="51">
        <v>7</v>
      </c>
      <c r="P79" s="52">
        <v>87</v>
      </c>
      <c r="Q79" s="66"/>
    </row>
    <row r="80" spans="1:17" x14ac:dyDescent="0.25">
      <c r="A80" s="17" t="s">
        <v>30</v>
      </c>
      <c r="B80" s="18" t="s">
        <v>31</v>
      </c>
      <c r="C80" s="19">
        <v>131</v>
      </c>
      <c r="D80" s="19" t="s">
        <v>32</v>
      </c>
      <c r="E80" s="19">
        <v>1393</v>
      </c>
      <c r="F80" s="19" t="s">
        <v>33</v>
      </c>
      <c r="G80" s="19">
        <v>105</v>
      </c>
      <c r="H80" s="19" t="s">
        <v>34</v>
      </c>
      <c r="I80" s="19">
        <v>150</v>
      </c>
      <c r="J80" s="19" t="s">
        <v>35</v>
      </c>
      <c r="K80" s="19"/>
      <c r="L80" s="19">
        <v>32</v>
      </c>
      <c r="M80" s="19" t="s">
        <v>36</v>
      </c>
      <c r="N80" s="18"/>
      <c r="O80" s="18">
        <v>124</v>
      </c>
      <c r="P80" s="19">
        <v>1997</v>
      </c>
      <c r="Q80" s="18"/>
    </row>
    <row r="81" spans="1:17" x14ac:dyDescent="0.25">
      <c r="A81" s="17" t="s">
        <v>37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 t="s">
        <v>38</v>
      </c>
      <c r="N81" s="18"/>
      <c r="O81" s="19">
        <v>62</v>
      </c>
      <c r="P81" s="19"/>
      <c r="Q81" s="19"/>
    </row>
    <row r="82" spans="1:17" ht="13" x14ac:dyDescent="0.3">
      <c r="A82" s="20" t="s">
        <v>39</v>
      </c>
      <c r="B82" s="19"/>
      <c r="C82" s="19"/>
      <c r="D82" s="19"/>
      <c r="E82" s="19"/>
      <c r="F82" s="19"/>
      <c r="G82" s="19"/>
      <c r="H82" s="19"/>
      <c r="I82" s="21"/>
      <c r="J82" s="19"/>
      <c r="K82" s="19"/>
      <c r="L82" s="19"/>
      <c r="M82" s="19"/>
      <c r="N82" s="19"/>
      <c r="O82" s="19"/>
      <c r="P82" s="53">
        <v>68976</v>
      </c>
      <c r="Q82" s="18"/>
    </row>
    <row r="83" spans="1:17" ht="13" x14ac:dyDescent="0.3">
      <c r="A83" s="22" t="s">
        <v>40</v>
      </c>
      <c r="B83" s="23"/>
      <c r="C83" s="23"/>
      <c r="D83" s="23"/>
      <c r="E83" s="23"/>
      <c r="F83" s="19"/>
      <c r="G83" s="23"/>
      <c r="H83" s="23"/>
      <c r="I83" s="23"/>
      <c r="J83" s="23"/>
      <c r="K83" s="23"/>
      <c r="L83" s="23"/>
      <c r="M83" s="23"/>
      <c r="N83" s="23"/>
      <c r="O83" s="23"/>
      <c r="P83" s="19">
        <v>68662</v>
      </c>
      <c r="Q83" s="18"/>
    </row>
    <row r="84" spans="1:17" ht="13" x14ac:dyDescent="0.3">
      <c r="A84" s="20" t="s">
        <v>41</v>
      </c>
      <c r="B84" s="23"/>
      <c r="C84" s="23"/>
      <c r="D84" s="23"/>
      <c r="E84" s="23"/>
      <c r="F84" s="19"/>
      <c r="G84" s="23"/>
      <c r="H84" s="23" t="s">
        <v>42</v>
      </c>
      <c r="I84" s="23"/>
      <c r="J84" s="23"/>
      <c r="K84" s="23"/>
      <c r="L84" s="23"/>
      <c r="M84" s="23"/>
      <c r="N84" s="23"/>
      <c r="O84" s="23"/>
      <c r="P84" s="24">
        <v>314</v>
      </c>
      <c r="Q84" s="18"/>
    </row>
    <row r="85" spans="1:17" ht="13" x14ac:dyDescent="0.3">
      <c r="A85" s="20"/>
      <c r="B85" s="23"/>
      <c r="C85" s="23"/>
      <c r="D85" s="23"/>
      <c r="E85" s="23"/>
      <c r="F85" s="1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3" x14ac:dyDescent="0.3">
      <c r="A86" s="17" t="s">
        <v>43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 t="s">
        <v>42</v>
      </c>
      <c r="P86" s="23"/>
      <c r="Q86" s="24"/>
    </row>
    <row r="87" spans="1:17" ht="15.5" x14ac:dyDescent="0.3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mergeCells count="17">
    <mergeCell ref="A44:Q44"/>
    <mergeCell ref="A1:Q1"/>
    <mergeCell ref="A2:Q2"/>
    <mergeCell ref="A3:Q3"/>
    <mergeCell ref="C29:D29"/>
    <mergeCell ref="C30:C31"/>
    <mergeCell ref="D30:D31"/>
    <mergeCell ref="C32:C33"/>
    <mergeCell ref="D32:D33"/>
    <mergeCell ref="C34:C35"/>
    <mergeCell ref="D34:D35"/>
    <mergeCell ref="A43:Q43"/>
    <mergeCell ref="A45:Q45"/>
    <mergeCell ref="A46:Q46"/>
    <mergeCell ref="A66:Q66"/>
    <mergeCell ref="A67:Q67"/>
    <mergeCell ref="A68:Q68"/>
  </mergeCells>
  <pageMargins left="0.7" right="0.7" top="0.75" bottom="0.75" header="0.3" footer="0.3"/>
  <pageSetup scale="50" orientation="landscape" horizontalDpi="1200" verticalDpi="1200" r:id="rId1"/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8c3d9e-a56e-434b-bb6a-7c6f06128eeb" xsi:nil="true"/>
    <lcf76f155ced4ddcb4097134ff3c332f xmlns="5539627f-a073-49ae-920d-28f8649be13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8" ma:contentTypeDescription="Create a new document." ma:contentTypeScope="" ma:versionID="09a95eae29d0335a961933f6b88a52a4">
  <xsd:schema xmlns:xsd="http://www.w3.org/2001/XMLSchema" xmlns:xs="http://www.w3.org/2001/XMLSchema" xmlns:p="http://schemas.microsoft.com/office/2006/metadata/properties" xmlns:ns2="5539627f-a073-49ae-920d-28f8649be131" xmlns:ns3="898c3d9e-a56e-434b-bb6a-7c6f06128eeb" targetNamespace="http://schemas.microsoft.com/office/2006/metadata/properties" ma:root="true" ma:fieldsID="ec9aca7d65be40cdcbc2a3e58a5c86a4" ns2:_="" ns3:_="">
    <xsd:import namespace="5539627f-a073-49ae-920d-28f8649be131"/>
    <xsd:import namespace="898c3d9e-a56e-434b-bb6a-7c6f06128e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4b7978-2b36-45d1-8df7-27a74b1520b4}" ma:internalName="TaxCatchAll" ma:showField="CatchAllData" ma:web="898c3d9e-a56e-434b-bb6a-7c6f0612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4E11F5-08FD-412D-8FB5-6EB5C80EA8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26B7C-DEBE-4AE3-933E-F4CC6A0D33D9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898c3d9e-a56e-434b-bb6a-7c6f06128eeb"/>
    <ds:schemaRef ds:uri="http://schemas.microsoft.com/office/infopath/2007/PartnerControls"/>
    <ds:schemaRef ds:uri="http://schemas.microsoft.com/office/2006/documentManagement/types"/>
    <ds:schemaRef ds:uri="5539627f-a073-49ae-920d-28f8649be13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868D32F-1064-4EA6-9D65-121D4F12F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9627f-a073-49ae-920d-28f8649be131"/>
    <ds:schemaRef ds:uri="898c3d9e-a56e-434b-bb6a-7c6f06128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MAY 24</vt:lpstr>
      <vt:lpstr>APR 24</vt:lpstr>
      <vt:lpstr>MAR 24</vt:lpstr>
      <vt:lpstr>FEB 24</vt:lpstr>
      <vt:lpstr>JAN 24</vt:lpstr>
      <vt:lpstr>DEC 23</vt:lpstr>
      <vt:lpstr>NOV 23</vt:lpstr>
      <vt:lpstr>OCT 23</vt:lpstr>
      <vt:lpstr>'APR 24'!Print_Area</vt:lpstr>
      <vt:lpstr>'DEC 23'!Print_Area</vt:lpstr>
      <vt:lpstr>'FEB 24'!Print_Area</vt:lpstr>
      <vt:lpstr>'JAN 24'!Print_Area</vt:lpstr>
      <vt:lpstr>'MAR 24'!Print_Area</vt:lpstr>
      <vt:lpstr>'MAY 24'!Print_Area</vt:lpstr>
      <vt:lpstr>'NOV 23'!Print_Area</vt:lpstr>
      <vt:lpstr>'OCT 23'!Print_Area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Lantz, Jason</dc:creator>
  <cp:keywords/>
  <dc:description/>
  <cp:lastModifiedBy>Storbeck, Derek</cp:lastModifiedBy>
  <cp:revision/>
  <dcterms:created xsi:type="dcterms:W3CDTF">2017-10-13T16:41:09Z</dcterms:created>
  <dcterms:modified xsi:type="dcterms:W3CDTF">2024-05-06T23:36:15Z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Order">
    <vt:r8>223200</vt:r8>
  </property>
  <property fmtid="{D5CDD505-2E9C-101B-9397-08002B2CF9AE}" pid="4" name="MediaServiceImageTags">
    <vt:lpwstr/>
  </property>
</Properties>
</file>